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ischtennis Landespokal\"/>
    </mc:Choice>
  </mc:AlternateContent>
  <xr:revisionPtr revIDLastSave="0" documentId="13_ncr:1_{6AD3F045-B1AF-4865-826F-AF8272867433}" xr6:coauthVersionLast="47" xr6:coauthVersionMax="47" xr10:uidLastSave="{00000000-0000-0000-0000-000000000000}"/>
  <bookViews>
    <workbookView xWindow="-120" yWindow="-120" windowWidth="29040" windowHeight="17640" xr2:uid="{82B46187-7ECB-4D97-BEF5-D08343C4C9DB}"/>
  </bookViews>
  <sheets>
    <sheet name="Anleitung" sheetId="3" r:id="rId1"/>
    <sheet name="5od.6 Teams" sheetId="1" r:id="rId2"/>
    <sheet name="4 Teams" sheetId="2" r:id="rId3"/>
  </sheets>
  <definedNames>
    <definedName name="_xlnm.Print_Area" localSheetId="2">'4 Teams'!$A$1:$AK$35</definedName>
    <definedName name="_xlnm.Print_Area" localSheetId="1">'5od.6 Teams'!$A$1:$AK$44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BH3" i="1" s="1"/>
  <c r="V12" i="1"/>
  <c r="P22" i="1" s="1"/>
  <c r="V11" i="1"/>
  <c r="BH15" i="1" s="1"/>
  <c r="V10" i="1"/>
  <c r="B20" i="1" s="1"/>
  <c r="C12" i="1"/>
  <c r="B16" i="1" s="1"/>
  <c r="C11" i="1"/>
  <c r="B17" i="1" s="1"/>
  <c r="P19" i="2"/>
  <c r="BG8" i="2"/>
  <c r="BG9" i="2"/>
  <c r="BG10" i="2"/>
  <c r="BG11" i="2"/>
  <c r="BG12" i="2"/>
  <c r="BG13" i="2"/>
  <c r="BH11" i="2"/>
  <c r="P21" i="2"/>
  <c r="B21" i="2"/>
  <c r="B20" i="2"/>
  <c r="P20" i="2"/>
  <c r="P18" i="2"/>
  <c r="B18" i="2"/>
  <c r="BH12" i="2"/>
  <c r="BH13" i="2"/>
  <c r="P17" i="2"/>
  <c r="B17" i="2"/>
  <c r="B19" i="2"/>
  <c r="P16" i="2"/>
  <c r="B16" i="2"/>
  <c r="BH4" i="2"/>
  <c r="BH5" i="2"/>
  <c r="BH6" i="2"/>
  <c r="BH10" i="2"/>
  <c r="BH9" i="2"/>
  <c r="BH8" i="2"/>
  <c r="BH3" i="2"/>
  <c r="BG9" i="1"/>
  <c r="BH9" i="1"/>
  <c r="BG10" i="1"/>
  <c r="BH10" i="1"/>
  <c r="BH21" i="1"/>
  <c r="BG21" i="1"/>
  <c r="BH20" i="1"/>
  <c r="BG20" i="1"/>
  <c r="BH19" i="1"/>
  <c r="BG19" i="1"/>
  <c r="BH8" i="1"/>
  <c r="BG8" i="1"/>
  <c r="BK5" i="2" l="1"/>
  <c r="BK3" i="2"/>
  <c r="B21" i="1"/>
  <c r="BH16" i="1"/>
  <c r="B22" i="1"/>
  <c r="P20" i="1"/>
  <c r="BH14" i="1"/>
  <c r="P21" i="1"/>
  <c r="BH5" i="1"/>
  <c r="P17" i="1"/>
  <c r="P15" i="1"/>
  <c r="BH4" i="1"/>
  <c r="P16" i="1"/>
  <c r="B15" i="1"/>
  <c r="BK6" i="2"/>
  <c r="BK4" i="2"/>
  <c r="BJ5" i="2"/>
  <c r="BI4" i="2"/>
  <c r="BJ4" i="2"/>
  <c r="BJ3" i="2"/>
  <c r="BJ6" i="2"/>
  <c r="BI6" i="2"/>
  <c r="BI3" i="2"/>
  <c r="BI5" i="2"/>
  <c r="BK15" i="1"/>
  <c r="BL3" i="2" l="1"/>
  <c r="BI15" i="1"/>
  <c r="BJ15" i="1"/>
  <c r="BJ14" i="1"/>
  <c r="BI14" i="1"/>
  <c r="BK16" i="1"/>
  <c r="BK3" i="1"/>
  <c r="BI16" i="1"/>
  <c r="BJ16" i="1"/>
  <c r="BK14" i="1"/>
  <c r="BI4" i="1"/>
  <c r="BI5" i="1"/>
  <c r="BK5" i="1"/>
  <c r="BJ5" i="1"/>
  <c r="BI3" i="1"/>
  <c r="BJ4" i="1"/>
  <c r="BK4" i="1"/>
  <c r="BJ3" i="1"/>
  <c r="BL5" i="2"/>
  <c r="BM3" i="2"/>
  <c r="BM5" i="2"/>
  <c r="BL4" i="2"/>
  <c r="BM4" i="2"/>
  <c r="BM6" i="2"/>
  <c r="BL6" i="2"/>
  <c r="BM15" i="1" l="1"/>
  <c r="BL15" i="1"/>
  <c r="BL14" i="1"/>
  <c r="BL16" i="1"/>
  <c r="BM16" i="1"/>
  <c r="BM3" i="1"/>
  <c r="BM14" i="1"/>
  <c r="BM5" i="1"/>
  <c r="BL5" i="1"/>
  <c r="BL4" i="1"/>
  <c r="BM4" i="1"/>
  <c r="BL3" i="1"/>
  <c r="BG5" i="2"/>
  <c r="BG3" i="2"/>
  <c r="BG4" i="2"/>
  <c r="BG6" i="2"/>
  <c r="BG14" i="1" l="1"/>
  <c r="BG15" i="1"/>
  <c r="BG16" i="1"/>
  <c r="BG5" i="1"/>
  <c r="BG3" i="1"/>
  <c r="BG4" i="1"/>
  <c r="B29" i="2"/>
  <c r="V26" i="2"/>
  <c r="Y29" i="2"/>
  <c r="V28" i="2"/>
  <c r="R28" i="2"/>
  <c r="V29" i="2"/>
  <c r="AA29" i="2"/>
  <c r="Y28" i="2"/>
  <c r="R29" i="2"/>
  <c r="AA28" i="2"/>
  <c r="Y26" i="2"/>
  <c r="AA26" i="2"/>
  <c r="R26" i="2"/>
  <c r="AA27" i="2"/>
  <c r="Y27" i="2"/>
  <c r="V27" i="2"/>
  <c r="R27" i="2"/>
  <c r="B26" i="2"/>
  <c r="B34" i="2" s="1"/>
  <c r="B28" i="2"/>
  <c r="B27" i="2"/>
  <c r="B35" i="2" s="1"/>
  <c r="B32" i="1" l="1"/>
  <c r="R37" i="1" s="1"/>
  <c r="R34" i="1"/>
  <c r="V34" i="1"/>
  <c r="Y34" i="1"/>
  <c r="B34" i="1"/>
  <c r="AA34" i="1"/>
  <c r="R33" i="1"/>
  <c r="AA27" i="1"/>
  <c r="AA32" i="1"/>
  <c r="B33" i="1"/>
  <c r="B39" i="1" s="1"/>
  <c r="V33" i="1"/>
  <c r="AA33" i="1"/>
  <c r="V32" i="1"/>
  <c r="Y32" i="1"/>
  <c r="R32" i="1"/>
  <c r="Y33" i="1"/>
  <c r="B28" i="1"/>
  <c r="V26" i="1"/>
  <c r="R26" i="1"/>
  <c r="V27" i="1"/>
  <c r="Y27" i="1"/>
  <c r="R27" i="1"/>
  <c r="V28" i="1"/>
  <c r="Y26" i="1"/>
  <c r="B27" i="1"/>
  <c r="B37" i="1" s="1"/>
  <c r="Y28" i="1"/>
  <c r="AA28" i="1"/>
  <c r="R28" i="1"/>
  <c r="AA26" i="1"/>
  <c r="B26" i="1"/>
  <c r="R39" i="1" s="1"/>
  <c r="B44" i="1" s="1"/>
  <c r="B43" i="1" l="1"/>
</calcChain>
</file>

<file path=xl/sharedStrings.xml><?xml version="1.0" encoding="utf-8"?>
<sst xmlns="http://schemas.openxmlformats.org/spreadsheetml/2006/main" count="132" uniqueCount="66">
  <si>
    <t>Gruppe A</t>
  </si>
  <si>
    <t>1.</t>
  </si>
  <si>
    <t>2.</t>
  </si>
  <si>
    <t>3.</t>
  </si>
  <si>
    <t>Gruppe B</t>
  </si>
  <si>
    <t>Besser</t>
  </si>
  <si>
    <t>Verein</t>
  </si>
  <si>
    <t>Punkte</t>
  </si>
  <si>
    <t>Gew.</t>
  </si>
  <si>
    <t>Verl.</t>
  </si>
  <si>
    <t>Diff.</t>
  </si>
  <si>
    <t>Spiele</t>
  </si>
  <si>
    <t>:</t>
  </si>
  <si>
    <t>Mannschaft</t>
  </si>
  <si>
    <t>1. Gruppe A</t>
  </si>
  <si>
    <t>2. Gruppe B</t>
  </si>
  <si>
    <t>2. Gruppe A</t>
  </si>
  <si>
    <t>1. Gruppe B</t>
  </si>
  <si>
    <t>Spielpaarung Halbfinale</t>
  </si>
  <si>
    <t>Ergebnis</t>
  </si>
  <si>
    <t>Abschlusstabelle Gruppe A</t>
  </si>
  <si>
    <t>Abschlusstabelle Gruppe B</t>
  </si>
  <si>
    <t>Qualifikation für nächste Pokalrunde</t>
  </si>
  <si>
    <t xml:space="preserve">A1 - </t>
  </si>
  <si>
    <t xml:space="preserve">A2 - </t>
  </si>
  <si>
    <t xml:space="preserve">A3 - </t>
  </si>
  <si>
    <r>
      <t xml:space="preserve">Spielsystem: </t>
    </r>
    <r>
      <rPr>
        <b/>
        <sz val="16"/>
        <rFont val="Calibri"/>
        <family val="2"/>
        <scheme val="minor"/>
      </rPr>
      <t>Mod. Swaythling-Cup-System</t>
    </r>
  </si>
  <si>
    <t>Teilnehmer</t>
  </si>
  <si>
    <t>4.</t>
  </si>
  <si>
    <t xml:space="preserve">A4 - </t>
  </si>
  <si>
    <t>Gruppe</t>
  </si>
  <si>
    <t>Spielpaarungen</t>
  </si>
  <si>
    <t>Abschlusstabelle</t>
  </si>
  <si>
    <t>Spielpaarungen Vorrunde Gruppe A</t>
  </si>
  <si>
    <t>Spielpaarungen Vorrunde Gruppe B</t>
  </si>
  <si>
    <t>Los</t>
  </si>
  <si>
    <t>A3</t>
  </si>
  <si>
    <t>B1</t>
  </si>
  <si>
    <t>B3</t>
  </si>
  <si>
    <t>A2</t>
  </si>
  <si>
    <t>B2</t>
  </si>
  <si>
    <t>A1</t>
  </si>
  <si>
    <t>Mannschaft 1</t>
  </si>
  <si>
    <t>Mannschaft 2</t>
  </si>
  <si>
    <t>Mannschaft 3</t>
  </si>
  <si>
    <t>Mannschaft 4</t>
  </si>
  <si>
    <t>Mannschaft 5</t>
  </si>
  <si>
    <t>Mannschaft 6</t>
  </si>
  <si>
    <t>Vorrundengruppe __</t>
  </si>
  <si>
    <t>Gastgeber: __________________</t>
  </si>
  <si>
    <t>Datum: ______________________</t>
  </si>
  <si>
    <t>Halle: ____________________________</t>
  </si>
  <si>
    <r>
      <t>Spielbeginn:</t>
    </r>
    <r>
      <rPr>
        <b/>
        <sz val="16"/>
        <rFont val="Calibri"/>
        <family val="2"/>
        <scheme val="minor"/>
      </rPr>
      <t xml:space="preserve"> ___Uhr</t>
    </r>
  </si>
  <si>
    <t>Gastgeber: _____________________</t>
  </si>
  <si>
    <t>Datum: _____________________</t>
  </si>
  <si>
    <t>Halle: _____________________</t>
  </si>
  <si>
    <r>
      <t>Spielbeginn:</t>
    </r>
    <r>
      <rPr>
        <b/>
        <sz val="16"/>
        <rFont val="Calibri"/>
        <family val="2"/>
        <scheme val="minor"/>
      </rPr>
      <t xml:space="preserve"> ___ Uhr</t>
    </r>
  </si>
  <si>
    <t>__. Runde Pokal 20__/__</t>
  </si>
  <si>
    <t>5 oder 6 Mannschaften</t>
  </si>
  <si>
    <t>Es müssen einfach die teilnehmenden Mannschaften sowie die bei der Auslosung vor Ort gezogenen Lose</t>
  </si>
  <si>
    <t>der beiden Vorrundengruppen A1, A2, A3, B1, B2, B3 der jeweiligen Mannschaft in den gelb markierten Zellen eingegeben werden.</t>
  </si>
  <si>
    <t>Daraus wird der Spielplan der beiden Vorrundengruppen erstellt.</t>
  </si>
  <si>
    <t>Dann nur einfach die jeweiligen Ergebnisse der Partien eingeben und die Tabellen der Gruppen werden automatisch sortiert,</t>
  </si>
  <si>
    <t>die Überkreuzpartien ausgegeben und die Sieger werden als Qualifikanten für die nächste Runde ausgegeben.</t>
  </si>
  <si>
    <t>4 Mannschaften</t>
  </si>
  <si>
    <t>analog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</si>
</sst>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0" xfId="0" applyFill="1"/>
    <xf numFmtId="0" fontId="1" fillId="3" borderId="4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12" xfId="0" applyFont="1" applyFill="1" applyBorder="1"/>
    <xf numFmtId="0" fontId="1" fillId="3" borderId="0" xfId="0" applyFont="1" applyFill="1" applyAlignment="1">
      <alignment horizontal="left"/>
    </xf>
    <xf numFmtId="0" fontId="1" fillId="3" borderId="14" xfId="0" applyFont="1" applyFill="1" applyBorder="1"/>
    <xf numFmtId="0" fontId="6" fillId="3" borderId="0" xfId="0" applyFont="1" applyFill="1" applyAlignment="1">
      <alignment horizontal="center"/>
    </xf>
    <xf numFmtId="0" fontId="1" fillId="3" borderId="33" xfId="0" quotePrefix="1" applyFont="1" applyFill="1" applyBorder="1" applyAlignment="1">
      <alignment horizontal="center"/>
    </xf>
    <xf numFmtId="0" fontId="1" fillId="3" borderId="4" xfId="0" quotePrefix="1" applyFont="1" applyFill="1" applyBorder="1" applyAlignment="1">
      <alignment horizontal="center"/>
    </xf>
    <xf numFmtId="0" fontId="5" fillId="3" borderId="0" xfId="0" applyFont="1" applyFill="1"/>
    <xf numFmtId="0" fontId="6" fillId="3" borderId="0" xfId="0" applyFont="1" applyFill="1"/>
    <xf numFmtId="0" fontId="1" fillId="3" borderId="15" xfId="0" quotePrefix="1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4" fillId="3" borderId="0" xfId="0" applyFon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5" fillId="3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6" fillId="3" borderId="0" xfId="0" applyFont="1" applyFill="1" applyAlignment="1" applyProtection="1">
      <alignment horizontal="center"/>
      <protection locked="0"/>
    </xf>
    <xf numFmtId="0" fontId="6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6" fillId="3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3" borderId="9" xfId="0" applyFont="1" applyFill="1" applyBorder="1" applyProtection="1"/>
    <xf numFmtId="0" fontId="0" fillId="3" borderId="0" xfId="0" applyFill="1" applyProtection="1"/>
    <xf numFmtId="0" fontId="1" fillId="3" borderId="12" xfId="0" applyFont="1" applyFill="1" applyBorder="1" applyProtection="1"/>
    <xf numFmtId="0" fontId="1" fillId="3" borderId="14" xfId="0" applyFont="1" applyFill="1" applyBorder="1" applyProtection="1"/>
    <xf numFmtId="0" fontId="1" fillId="3" borderId="33" xfId="0" quotePrefix="1" applyFont="1" applyFill="1" applyBorder="1" applyAlignment="1" applyProtection="1">
      <alignment horizontal="center"/>
    </xf>
    <xf numFmtId="0" fontId="1" fillId="3" borderId="4" xfId="0" quotePrefix="1" applyFont="1" applyFill="1" applyBorder="1" applyAlignment="1" applyProtection="1">
      <alignment horizontal="center"/>
    </xf>
    <xf numFmtId="0" fontId="1" fillId="3" borderId="29" xfId="0" quotePrefix="1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1" fillId="3" borderId="29" xfId="0" applyFont="1" applyFill="1" applyBorder="1" applyAlignment="1" applyProtection="1">
      <alignment horizontal="center"/>
    </xf>
    <xf numFmtId="0" fontId="1" fillId="3" borderId="10" xfId="0" quotePrefix="1" applyFont="1" applyFill="1" applyBorder="1" applyProtection="1"/>
    <xf numFmtId="0" fontId="9" fillId="3" borderId="1" xfId="0" applyFont="1" applyFill="1" applyBorder="1" applyProtection="1"/>
    <xf numFmtId="0" fontId="1" fillId="3" borderId="0" xfId="0" quotePrefix="1" applyFont="1" applyFill="1" applyProtection="1"/>
    <xf numFmtId="0" fontId="0" fillId="3" borderId="15" xfId="0" applyFill="1" applyBorder="1" applyProtection="1"/>
    <xf numFmtId="0" fontId="1" fillId="3" borderId="0" xfId="0" applyFont="1" applyFill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left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left"/>
    </xf>
    <xf numFmtId="0" fontId="1" fillId="3" borderId="11" xfId="0" applyFont="1" applyFill="1" applyBorder="1" applyAlignment="1" applyProtection="1">
      <alignment horizontal="left"/>
    </xf>
    <xf numFmtId="0" fontId="1" fillId="3" borderId="32" xfId="0" applyFont="1" applyFill="1" applyBorder="1" applyAlignment="1" applyProtection="1">
      <alignment horizontal="left"/>
    </xf>
    <xf numFmtId="0" fontId="1" fillId="3" borderId="33" xfId="0" applyFont="1" applyFill="1" applyBorder="1" applyAlignment="1" applyProtection="1">
      <alignment horizontal="left"/>
    </xf>
    <xf numFmtId="0" fontId="1" fillId="3" borderId="38" xfId="0" applyFont="1" applyFill="1" applyBorder="1" applyAlignment="1" applyProtection="1">
      <alignment horizontal="left"/>
    </xf>
    <xf numFmtId="0" fontId="1" fillId="3" borderId="4" xfId="0" applyFont="1" applyFill="1" applyBorder="1" applyAlignment="1" applyProtection="1">
      <alignment horizontal="left"/>
    </xf>
    <xf numFmtId="0" fontId="1" fillId="3" borderId="39" xfId="0" applyFont="1" applyFill="1" applyBorder="1" applyAlignment="1" applyProtection="1">
      <alignment horizontal="left"/>
    </xf>
    <xf numFmtId="0" fontId="1" fillId="3" borderId="29" xfId="0" applyFont="1" applyFill="1" applyBorder="1" applyAlignment="1" applyProtection="1">
      <alignment horizontal="left"/>
    </xf>
    <xf numFmtId="0" fontId="1" fillId="3" borderId="37" xfId="0" applyFont="1" applyFill="1" applyBorder="1" applyAlignment="1" applyProtection="1">
      <alignment horizontal="left"/>
    </xf>
    <xf numFmtId="0" fontId="1" fillId="3" borderId="5" xfId="0" applyFont="1" applyFill="1" applyBorder="1" applyAlignment="1" applyProtection="1">
      <alignment horizontal="left"/>
    </xf>
    <xf numFmtId="0" fontId="1" fillId="3" borderId="30" xfId="0" applyFont="1" applyFill="1" applyBorder="1" applyAlignment="1" applyProtection="1">
      <alignment horizontal="left"/>
    </xf>
    <xf numFmtId="0" fontId="1" fillId="3" borderId="0" xfId="0" applyFont="1" applyFill="1" applyAlignment="1" applyProtection="1">
      <alignment horizontal="left"/>
    </xf>
    <xf numFmtId="0" fontId="1" fillId="3" borderId="13" xfId="0" applyFont="1" applyFill="1" applyBorder="1" applyAlignment="1" applyProtection="1">
      <alignment horizontal="left"/>
    </xf>
    <xf numFmtId="0" fontId="1" fillId="3" borderId="15" xfId="0" applyFont="1" applyFill="1" applyBorder="1" applyAlignment="1" applyProtection="1">
      <alignment horizontal="left"/>
    </xf>
    <xf numFmtId="0" fontId="1" fillId="3" borderId="16" xfId="0" applyFont="1" applyFill="1" applyBorder="1" applyAlignment="1" applyProtection="1">
      <alignment horizontal="left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18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35" xfId="0" applyFont="1" applyFill="1" applyBorder="1" applyAlignment="1" applyProtection="1">
      <alignment horizontal="center"/>
      <protection locked="0"/>
    </xf>
    <xf numFmtId="0" fontId="1" fillId="4" borderId="28" xfId="0" applyFont="1" applyFill="1" applyBorder="1" applyAlignment="1" applyProtection="1">
      <alignment horizontal="center"/>
      <protection locked="0"/>
    </xf>
    <xf numFmtId="0" fontId="1" fillId="4" borderId="29" xfId="0" applyFont="1" applyFill="1" applyBorder="1" applyAlignment="1" applyProtection="1">
      <alignment horizontal="center"/>
      <protection locked="0"/>
    </xf>
    <xf numFmtId="0" fontId="1" fillId="4" borderId="36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</xf>
    <xf numFmtId="0" fontId="1" fillId="3" borderId="26" xfId="0" applyFont="1" applyFill="1" applyBorder="1" applyAlignment="1" applyProtection="1">
      <alignment horizontal="center"/>
    </xf>
    <xf numFmtId="0" fontId="1" fillId="3" borderId="25" xfId="0" applyFont="1" applyFill="1" applyBorder="1" applyAlignment="1" applyProtection="1">
      <alignment horizontal="left"/>
    </xf>
    <xf numFmtId="0" fontId="0" fillId="3" borderId="26" xfId="0" applyFill="1" applyBorder="1" applyAlignment="1" applyProtection="1">
      <alignment horizontal="left"/>
    </xf>
    <xf numFmtId="0" fontId="6" fillId="3" borderId="21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0" fontId="1" fillId="3" borderId="29" xfId="0" applyFont="1" applyFill="1" applyBorder="1" applyAlignment="1" applyProtection="1">
      <alignment horizontal="center"/>
    </xf>
    <xf numFmtId="0" fontId="1" fillId="3" borderId="30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left"/>
      <protection locked="0"/>
    </xf>
    <xf numFmtId="0" fontId="2" fillId="3" borderId="7" xfId="0" applyFont="1" applyFill="1" applyBorder="1" applyAlignment="1" applyProtection="1">
      <alignment horizontal="left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1" fillId="4" borderId="31" xfId="0" applyFont="1" applyFill="1" applyBorder="1" applyAlignment="1" applyProtection="1">
      <alignment horizontal="center" vertical="center"/>
      <protection locked="0"/>
    </xf>
    <xf numFmtId="0" fontId="1" fillId="4" borderId="33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34" xfId="0" applyFont="1" applyFill="1" applyBorder="1" applyAlignment="1" applyProtection="1">
      <alignment horizontal="center" vertical="center"/>
      <protection locked="0"/>
    </xf>
    <xf numFmtId="0" fontId="1" fillId="4" borderId="35" xfId="0" applyFont="1" applyFill="1" applyBorder="1" applyAlignment="1" applyProtection="1">
      <alignment horizontal="center" vertical="center"/>
      <protection locked="0"/>
    </xf>
    <xf numFmtId="0" fontId="1" fillId="4" borderId="28" xfId="0" applyFont="1" applyFill="1" applyBorder="1" applyAlignment="1" applyProtection="1">
      <alignment horizontal="center" vertical="center"/>
      <protection locked="0"/>
    </xf>
    <xf numFmtId="0" fontId="1" fillId="4" borderId="29" xfId="0" applyFont="1" applyFill="1" applyBorder="1" applyAlignment="1" applyProtection="1">
      <alignment horizontal="center" vertical="center"/>
      <protection locked="0"/>
    </xf>
    <xf numFmtId="0" fontId="1" fillId="3" borderId="28" xfId="0" applyFont="1" applyFill="1" applyBorder="1" applyAlignment="1" applyProtection="1">
      <alignment horizontal="center"/>
    </xf>
    <xf numFmtId="0" fontId="6" fillId="3" borderId="22" xfId="0" applyFont="1" applyFill="1" applyBorder="1" applyAlignment="1" applyProtection="1">
      <alignment horizontal="center"/>
    </xf>
    <xf numFmtId="0" fontId="1" fillId="3" borderId="24" xfId="0" applyFont="1" applyFill="1" applyBorder="1" applyAlignment="1" applyProtection="1">
      <alignment horizontal="center"/>
    </xf>
    <xf numFmtId="0" fontId="1" fillId="3" borderId="27" xfId="0" applyFont="1" applyFill="1" applyBorder="1" applyAlignment="1" applyProtection="1">
      <alignment horizontal="center"/>
    </xf>
    <xf numFmtId="0" fontId="9" fillId="3" borderId="39" xfId="0" applyFont="1" applyFill="1" applyBorder="1" applyAlignment="1" applyProtection="1">
      <alignment horizontal="center"/>
    </xf>
    <xf numFmtId="0" fontId="9" fillId="3" borderId="29" xfId="0" applyFont="1" applyFill="1" applyBorder="1" applyAlignment="1" applyProtection="1">
      <alignment horizontal="center"/>
    </xf>
    <xf numFmtId="0" fontId="9" fillId="3" borderId="4" xfId="0" applyFont="1" applyFill="1" applyBorder="1" applyAlignment="1" applyProtection="1">
      <alignment horizontal="center"/>
    </xf>
    <xf numFmtId="0" fontId="9" fillId="3" borderId="5" xfId="0" applyFont="1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9" fillId="3" borderId="38" xfId="0" applyFont="1" applyFill="1" applyBorder="1" applyAlignment="1" applyProtection="1">
      <alignment horizontal="center"/>
    </xf>
    <xf numFmtId="0" fontId="1" fillId="4" borderId="36" xfId="0" applyFont="1" applyFill="1" applyBorder="1" applyAlignment="1" applyProtection="1">
      <alignment horizontal="center" vertical="center"/>
      <protection locked="0"/>
    </xf>
    <xf numFmtId="0" fontId="1" fillId="3" borderId="33" xfId="0" quotePrefix="1" applyFont="1" applyFill="1" applyBorder="1" applyAlignment="1" applyProtection="1">
      <alignment horizontal="center" vertical="center"/>
    </xf>
    <xf numFmtId="0" fontId="1" fillId="3" borderId="4" xfId="0" quotePrefix="1" applyFont="1" applyFill="1" applyBorder="1" applyAlignment="1" applyProtection="1">
      <alignment horizontal="center" vertical="center"/>
    </xf>
    <xf numFmtId="0" fontId="1" fillId="3" borderId="29" xfId="0" quotePrefix="1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/>
      <protection locked="0"/>
    </xf>
    <xf numFmtId="0" fontId="1" fillId="4" borderId="32" xfId="0" applyFont="1" applyFill="1" applyBorder="1" applyAlignment="1" applyProtection="1">
      <alignment horizontal="center"/>
      <protection locked="0"/>
    </xf>
    <xf numFmtId="0" fontId="1" fillId="4" borderId="33" xfId="0" applyFont="1" applyFill="1" applyBorder="1" applyAlignment="1" applyProtection="1">
      <alignment horizontal="center"/>
      <protection locked="0"/>
    </xf>
    <xf numFmtId="0" fontId="1" fillId="4" borderId="37" xfId="0" applyFont="1" applyFill="1" applyBorder="1" applyAlignment="1" applyProtection="1">
      <alignment horizontal="center"/>
      <protection locked="0"/>
    </xf>
    <xf numFmtId="0" fontId="1" fillId="4" borderId="38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4" borderId="39" xfId="0" applyFont="1" applyFill="1" applyBorder="1" applyAlignment="1" applyProtection="1">
      <alignment horizontal="center"/>
      <protection locked="0"/>
    </xf>
    <xf numFmtId="0" fontId="1" fillId="4" borderId="30" xfId="0" applyFont="1" applyFill="1" applyBorder="1" applyAlignment="1" applyProtection="1">
      <alignment horizontal="center"/>
      <protection locked="0"/>
    </xf>
    <xf numFmtId="0" fontId="6" fillId="3" borderId="20" xfId="0" applyFont="1" applyFill="1" applyBorder="1" applyAlignment="1" applyProtection="1">
      <alignment horizontal="left"/>
    </xf>
    <xf numFmtId="0" fontId="6" fillId="3" borderId="21" xfId="0" applyFont="1" applyFill="1" applyBorder="1" applyAlignment="1" applyProtection="1">
      <alignment horizontal="left"/>
    </xf>
    <xf numFmtId="0" fontId="1" fillId="3" borderId="23" xfId="0" applyFont="1" applyFill="1" applyBorder="1" applyAlignment="1" applyProtection="1">
      <alignment horizontal="left"/>
    </xf>
    <xf numFmtId="0" fontId="0" fillId="3" borderId="2" xfId="0" applyFill="1" applyBorder="1" applyAlignment="1" applyProtection="1">
      <alignment horizontal="left"/>
    </xf>
    <xf numFmtId="0" fontId="6" fillId="2" borderId="19" xfId="0" applyFont="1" applyFill="1" applyBorder="1" applyAlignment="1" applyProtection="1">
      <alignment horizontal="center"/>
      <protection locked="0"/>
    </xf>
    <xf numFmtId="0" fontId="6" fillId="2" borderId="45" xfId="0" applyFont="1" applyFill="1" applyBorder="1" applyAlignment="1" applyProtection="1">
      <alignment horizontal="center"/>
      <protection locked="0"/>
    </xf>
    <xf numFmtId="0" fontId="1" fillId="4" borderId="31" xfId="0" applyFont="1" applyFill="1" applyBorder="1" applyAlignment="1" applyProtection="1">
      <alignment horizontal="left"/>
      <protection locked="0"/>
    </xf>
    <xf numFmtId="0" fontId="1" fillId="4" borderId="33" xfId="0" applyFont="1" applyFill="1" applyBorder="1" applyAlignment="1" applyProtection="1">
      <alignment horizontal="left"/>
      <protection locked="0"/>
    </xf>
    <xf numFmtId="0" fontId="1" fillId="4" borderId="34" xfId="0" applyFont="1" applyFill="1" applyBorder="1" applyAlignment="1" applyProtection="1">
      <alignment horizontal="left"/>
      <protection locked="0"/>
    </xf>
    <xf numFmtId="0" fontId="1" fillId="4" borderId="3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35" xfId="0" applyFont="1" applyFill="1" applyBorder="1" applyAlignment="1" applyProtection="1">
      <alignment horizontal="left"/>
      <protection locked="0"/>
    </xf>
    <xf numFmtId="0" fontId="1" fillId="4" borderId="28" xfId="0" applyFont="1" applyFill="1" applyBorder="1" applyAlignment="1" applyProtection="1">
      <alignment horizontal="left"/>
      <protection locked="0"/>
    </xf>
    <xf numFmtId="0" fontId="1" fillId="4" borderId="29" xfId="0" applyFont="1" applyFill="1" applyBorder="1" applyAlignment="1" applyProtection="1">
      <alignment horizontal="left"/>
      <protection locked="0"/>
    </xf>
    <xf numFmtId="0" fontId="1" fillId="4" borderId="36" xfId="0" applyFont="1" applyFill="1" applyBorder="1" applyAlignment="1" applyProtection="1">
      <alignment horizontal="left"/>
      <protection locked="0"/>
    </xf>
    <xf numFmtId="0" fontId="1" fillId="4" borderId="31" xfId="0" applyFont="1" applyFill="1" applyBorder="1" applyAlignment="1" applyProtection="1">
      <alignment horizontal="center"/>
      <protection locked="0"/>
    </xf>
    <xf numFmtId="0" fontId="1" fillId="4" borderId="34" xfId="0" applyFont="1" applyFill="1" applyBorder="1" applyAlignment="1" applyProtection="1">
      <alignment horizontal="center"/>
      <protection locked="0"/>
    </xf>
    <xf numFmtId="0" fontId="1" fillId="4" borderId="4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42" xfId="0" applyFont="1" applyFill="1" applyBorder="1" applyAlignment="1">
      <alignment horizontal="left"/>
    </xf>
    <xf numFmtId="0" fontId="0" fillId="3" borderId="43" xfId="0" applyFill="1" applyBorder="1" applyAlignment="1">
      <alignment horizontal="left"/>
    </xf>
    <xf numFmtId="0" fontId="1" fillId="3" borderId="43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0" fontId="1" fillId="4" borderId="16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1" fillId="3" borderId="40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1" fillId="3" borderId="0" xfId="0" applyFont="1" applyFill="1" applyAlignment="1">
      <alignment horizontal="left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left"/>
    </xf>
    <xf numFmtId="0" fontId="1" fillId="3" borderId="33" xfId="0" applyFont="1" applyFill="1" applyBorder="1" applyAlignment="1">
      <alignment horizontal="left"/>
    </xf>
    <xf numFmtId="0" fontId="1" fillId="3" borderId="37" xfId="0" applyFont="1" applyFill="1" applyBorder="1" applyAlignment="1">
      <alignment horizontal="left"/>
    </xf>
    <xf numFmtId="0" fontId="1" fillId="4" borderId="31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1" fillId="4" borderId="34" xfId="0" applyFont="1" applyFill="1" applyBorder="1" applyAlignment="1">
      <alignment horizontal="center"/>
    </xf>
    <xf numFmtId="0" fontId="1" fillId="4" borderId="0" xfId="0" applyFont="1" applyFill="1" applyAlignment="1">
      <alignment horizontal="left"/>
    </xf>
    <xf numFmtId="0" fontId="1" fillId="4" borderId="13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6" fillId="2" borderId="45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1" fillId="4" borderId="10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left"/>
    </xf>
    <xf numFmtId="0" fontId="1" fillId="3" borderId="31" xfId="0" applyFont="1" applyFill="1" applyBorder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7D3BC-49FC-41B5-98D0-0C2CFAF02C3F}">
  <dimension ref="A2:M17"/>
  <sheetViews>
    <sheetView tabSelected="1" workbookViewId="0">
      <selection activeCell="F25" sqref="F25"/>
    </sheetView>
  </sheetViews>
  <sheetFormatPr baseColWidth="10" defaultRowHeight="15" x14ac:dyDescent="0.25"/>
  <sheetData>
    <row r="2" spans="1:13" ht="15.75" x14ac:dyDescent="0.25">
      <c r="A2" s="222" t="s">
        <v>58</v>
      </c>
      <c r="B2" s="222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3" ht="15.75" x14ac:dyDescent="0.25">
      <c r="A3" s="221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</row>
    <row r="4" spans="1:13" ht="15.75" x14ac:dyDescent="0.25">
      <c r="A4" s="221" t="s">
        <v>59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</row>
    <row r="5" spans="1:13" ht="15.75" x14ac:dyDescent="0.25">
      <c r="A5" s="221" t="s">
        <v>60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</row>
    <row r="6" spans="1:13" ht="15.75" x14ac:dyDescent="0.25">
      <c r="A6" s="221"/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</row>
    <row r="7" spans="1:13" ht="15.75" x14ac:dyDescent="0.25">
      <c r="A7" s="221" t="s">
        <v>61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</row>
    <row r="8" spans="1:13" ht="15.75" x14ac:dyDescent="0.25">
      <c r="A8" s="221"/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</row>
    <row r="9" spans="1:13" ht="15.75" x14ac:dyDescent="0.25">
      <c r="A9" s="221" t="s">
        <v>62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</row>
    <row r="10" spans="1:13" ht="15.75" x14ac:dyDescent="0.25">
      <c r="A10" s="221" t="s">
        <v>63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</row>
    <row r="11" spans="1:13" ht="15.75" x14ac:dyDescent="0.25">
      <c r="A11" s="221"/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</row>
    <row r="12" spans="1:13" ht="15.75" x14ac:dyDescent="0.25">
      <c r="A12" s="222" t="s">
        <v>64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</row>
    <row r="13" spans="1:13" ht="15.75" x14ac:dyDescent="0.25">
      <c r="A13" s="221"/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</row>
    <row r="14" spans="1:13" ht="15.75" x14ac:dyDescent="0.25">
      <c r="A14" s="221" t="s">
        <v>65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</row>
    <row r="15" spans="1:13" ht="15.75" x14ac:dyDescent="0.25">
      <c r="A15" s="221"/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</row>
    <row r="16" spans="1:13" ht="15.75" x14ac:dyDescent="0.25">
      <c r="A16" s="221"/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</row>
    <row r="17" spans="1:13" ht="15.75" x14ac:dyDescent="0.25">
      <c r="A17" s="221"/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A9E57-18F2-43EC-8874-8D98B50FF546}">
  <sheetPr>
    <pageSetUpPr fitToPage="1"/>
  </sheetPr>
  <dimension ref="B2:BM44"/>
  <sheetViews>
    <sheetView zoomScale="70" zoomScaleNormal="70" workbookViewId="0">
      <selection activeCell="BA25" sqref="BA25"/>
    </sheetView>
  </sheetViews>
  <sheetFormatPr baseColWidth="10" defaultColWidth="11.42578125" defaultRowHeight="15" x14ac:dyDescent="0.25"/>
  <cols>
    <col min="1" max="1" width="2.42578125" style="21" customWidth="1"/>
    <col min="2" max="58" width="2.85546875" style="21" customWidth="1"/>
    <col min="59" max="59" width="7.28515625" style="21" hidden="1" customWidth="1"/>
    <col min="60" max="60" width="15.42578125" style="21" hidden="1" customWidth="1"/>
    <col min="61" max="65" width="11.42578125" style="21" hidden="1" customWidth="1"/>
    <col min="66" max="66" width="3.5703125" style="21" customWidth="1"/>
    <col min="67" max="16384" width="11.42578125" style="21"/>
  </cols>
  <sheetData>
    <row r="2" spans="2:65" ht="36" x14ac:dyDescent="0.55000000000000004">
      <c r="B2" s="46" t="s">
        <v>57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20"/>
      <c r="AK2" s="20"/>
      <c r="AL2" s="20"/>
      <c r="AM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G2" s="21" t="s">
        <v>5</v>
      </c>
      <c r="BH2" s="21" t="s">
        <v>6</v>
      </c>
      <c r="BI2" s="21" t="s">
        <v>7</v>
      </c>
      <c r="BJ2" s="21" t="s">
        <v>8</v>
      </c>
      <c r="BK2" s="21" t="s">
        <v>9</v>
      </c>
      <c r="BL2" s="21" t="s">
        <v>10</v>
      </c>
    </row>
    <row r="3" spans="2:65" ht="30" customHeight="1" x14ac:dyDescent="0.5">
      <c r="B3" s="47" t="s">
        <v>48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22"/>
      <c r="AK3" s="22"/>
      <c r="AL3" s="22"/>
      <c r="AM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G3" s="21">
        <f>IF(BM3&gt;BM5,1,0)+IF(BM3&gt;BM4,1,0)</f>
        <v>0</v>
      </c>
      <c r="BH3" s="21" t="str">
        <f>C10</f>
        <v>Mannschaft 1</v>
      </c>
      <c r="BI3" s="21">
        <f>SUMIF($B$15:$B$17,$BH3,$BG$8:$BG$10)+SUMIF($P$15:$P$17,$BH3,$BH$8:$BH$10)</f>
        <v>0</v>
      </c>
      <c r="BJ3" s="21">
        <f>SUMIF($B$15:$B$17,$BH3,$AC$15:$AC$17)+SUMIF($P$15:$P$17,$BH3,$AF$15:$AF$17)</f>
        <v>0</v>
      </c>
      <c r="BK3" s="21">
        <f>SUMIF($B$15:$B$17,$BH3,$AF$15:$AF$17)+SUMIF($P$15:$P$17,$BH3,$AC$15:$AC$17)</f>
        <v>0</v>
      </c>
      <c r="BL3" s="21">
        <f>BJ3-BK3</f>
        <v>0</v>
      </c>
      <c r="BM3" s="21">
        <f>BI3*1000000+(BJ3-BK3)*1000+BJ3</f>
        <v>0</v>
      </c>
    </row>
    <row r="4" spans="2:65" ht="23.25" x14ac:dyDescent="0.35">
      <c r="B4" s="48" t="s">
        <v>49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G4" s="21">
        <f>IF(BM4&gt;BM3,1,0)+IF(BM4&gt;BM5,1,0)</f>
        <v>0</v>
      </c>
      <c r="BH4" s="21" t="str">
        <f>C11</f>
        <v>Mannschaft 4</v>
      </c>
      <c r="BI4" s="21">
        <f>SUMIF($B$15:$B$17,$BH4,$BG$8:$BG$10)+SUMIF($P$15:$P$17,$BH4,$BH$8:$BH$10)</f>
        <v>0</v>
      </c>
      <c r="BJ4" s="21">
        <f>SUMIF($B$15:$B$17,$BH4,$AC$15:$AC$17)+SUMIF($P$15:$P$17,$BH4,$AF$15:$AF$17)</f>
        <v>0</v>
      </c>
      <c r="BK4" s="21">
        <f>SUMIF($B$15:$B$17,$BH4,$AF$15:$AF$17)+SUMIF($P$15:$P$17,$BH4,$AC$15:$AC$17)</f>
        <v>0</v>
      </c>
      <c r="BL4" s="21">
        <f t="shared" ref="BL4:BL5" si="0">BJ4-BK4</f>
        <v>0</v>
      </c>
      <c r="BM4" s="21">
        <f t="shared" ref="BM4:BM5" si="1">BI4*1000000+(BJ4-BK4)*1000+BJ4</f>
        <v>0</v>
      </c>
    </row>
    <row r="5" spans="2:65" ht="24" customHeight="1" x14ac:dyDescent="0.35">
      <c r="B5" s="45" t="s">
        <v>50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G5" s="21">
        <f>IF(BM5&gt;BM3,1,0)+IF(BM5&gt;BM4,1,0)</f>
        <v>0</v>
      </c>
      <c r="BH5" s="21" t="str">
        <f>C12</f>
        <v>Mannschaft 6</v>
      </c>
      <c r="BI5" s="21">
        <f>SUMIF($B$15:$B$17,$BH5,$BG$8:$BG$10)+SUMIF($P$15:$P$17,$BH5,$BH$8:$BH$10)</f>
        <v>0</v>
      </c>
      <c r="BJ5" s="21">
        <f>SUMIF($B$15:$B$17,$BH5,$AC$15:$AC$17)+SUMIF($P$15:$P$17,$BH5,$AF$15:$AF$17)</f>
        <v>0</v>
      </c>
      <c r="BK5" s="21">
        <f>SUMIF($B$15:$B$17,$BH5,$AF$15:$AF$17)+SUMIF($P$15:$P$17,$BH5,$AC$15:$AC$17)</f>
        <v>0</v>
      </c>
      <c r="BL5" s="21">
        <f t="shared" si="0"/>
        <v>0</v>
      </c>
      <c r="BM5" s="21">
        <f t="shared" si="1"/>
        <v>0</v>
      </c>
    </row>
    <row r="6" spans="2:65" ht="25.5" customHeight="1" x14ac:dyDescent="0.35">
      <c r="B6" s="45" t="s">
        <v>51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</row>
    <row r="7" spans="2:65" ht="30.75" customHeight="1" x14ac:dyDescent="0.35">
      <c r="B7" s="50" t="s">
        <v>52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49" t="s">
        <v>26</v>
      </c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</row>
    <row r="8" spans="2:65" ht="15.75" thickBot="1" x14ac:dyDescent="0.3">
      <c r="BG8" s="21">
        <f>IF(AC15&gt;AF15,1,0)</f>
        <v>0</v>
      </c>
      <c r="BH8" s="21">
        <f>IF(AC15&lt;AF15,1,0)</f>
        <v>0</v>
      </c>
    </row>
    <row r="9" spans="2:65" ht="21.75" thickBot="1" x14ac:dyDescent="0.4">
      <c r="B9" s="51" t="s">
        <v>0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3"/>
      <c r="S9" s="26"/>
      <c r="T9" s="26"/>
      <c r="U9" s="51" t="s">
        <v>4</v>
      </c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3"/>
      <c r="AL9" s="27"/>
      <c r="AM9" s="27"/>
      <c r="AN9" s="51" t="s">
        <v>35</v>
      </c>
      <c r="AO9" s="52"/>
      <c r="AP9" s="118"/>
      <c r="AQ9" s="131" t="s">
        <v>13</v>
      </c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3"/>
      <c r="BD9" s="28"/>
      <c r="BE9" s="28"/>
      <c r="BG9" s="21">
        <f>IF(AC16&gt;AF16,1,0)</f>
        <v>0</v>
      </c>
      <c r="BH9" s="21">
        <f>IF(AC16&lt;AF16,1,0)</f>
        <v>0</v>
      </c>
    </row>
    <row r="10" spans="2:65" ht="21" x14ac:dyDescent="0.35">
      <c r="B10" s="32" t="s">
        <v>1</v>
      </c>
      <c r="C10" s="54" t="str">
        <f>VLOOKUP("A1",AN9:BC15,4,FALSE)</f>
        <v>Mannschaft 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5"/>
      <c r="S10" s="33"/>
      <c r="T10" s="33"/>
      <c r="U10" s="32" t="s">
        <v>1</v>
      </c>
      <c r="V10" s="54" t="str">
        <f>VLOOKUP("B1",AN9:BC15,4,FALSE)</f>
        <v>Mannschaft 5</v>
      </c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5"/>
      <c r="AL10" s="29"/>
      <c r="AM10" s="29"/>
      <c r="AN10" s="119" t="s">
        <v>41</v>
      </c>
      <c r="AO10" s="120"/>
      <c r="AP10" s="121"/>
      <c r="AQ10" s="132" t="s">
        <v>42</v>
      </c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4"/>
      <c r="BD10" s="26"/>
      <c r="BE10" s="26"/>
      <c r="BG10" s="21">
        <f>IF(AC17&gt;AF17,1,0)</f>
        <v>0</v>
      </c>
      <c r="BH10" s="21">
        <f>IF(AC17&lt;AF17,1,0)</f>
        <v>0</v>
      </c>
    </row>
    <row r="11" spans="2:65" ht="21" x14ac:dyDescent="0.35">
      <c r="B11" s="34" t="s">
        <v>2</v>
      </c>
      <c r="C11" s="65" t="str">
        <f>VLOOKUP("A2",AN9:BC15,4,FALSE)</f>
        <v>Mannschaft 4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6"/>
      <c r="S11" s="33"/>
      <c r="T11" s="33"/>
      <c r="U11" s="34" t="s">
        <v>2</v>
      </c>
      <c r="V11" s="65" t="str">
        <f>VLOOKUP("B2",AN9:BC15,4,FALSE)</f>
        <v>Mannschaft 2</v>
      </c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6"/>
      <c r="AL11" s="29"/>
      <c r="AM11" s="29"/>
      <c r="AN11" s="122" t="s">
        <v>40</v>
      </c>
      <c r="AO11" s="72"/>
      <c r="AP11" s="123"/>
      <c r="AQ11" s="135" t="s">
        <v>43</v>
      </c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7"/>
      <c r="BD11" s="26"/>
      <c r="BE11" s="26"/>
    </row>
    <row r="12" spans="2:65" ht="21.75" thickBot="1" x14ac:dyDescent="0.4">
      <c r="B12" s="35" t="s">
        <v>3</v>
      </c>
      <c r="C12" s="67" t="str">
        <f>VLOOKUP("A3",AN9:BC15,4,FALSE)</f>
        <v>Mannschaft 6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8"/>
      <c r="S12" s="33"/>
      <c r="T12" s="33"/>
      <c r="U12" s="35" t="s">
        <v>3</v>
      </c>
      <c r="V12" s="67" t="str">
        <f>VLOOKUP("B3",AN9:BC15,4,FALSE)</f>
        <v>Mannschaft 3</v>
      </c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8"/>
      <c r="AL12" s="29"/>
      <c r="AM12" s="29"/>
      <c r="AN12" s="122" t="s">
        <v>38</v>
      </c>
      <c r="AO12" s="72"/>
      <c r="AP12" s="123"/>
      <c r="AQ12" s="135" t="s">
        <v>44</v>
      </c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7"/>
      <c r="BD12" s="26"/>
      <c r="BE12" s="26"/>
    </row>
    <row r="13" spans="2:65" ht="21.75" customHeight="1" thickBot="1" x14ac:dyDescent="0.4">
      <c r="AN13" s="122" t="s">
        <v>39</v>
      </c>
      <c r="AO13" s="72"/>
      <c r="AP13" s="123"/>
      <c r="AQ13" s="135" t="s">
        <v>45</v>
      </c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7"/>
      <c r="BD13" s="26"/>
      <c r="BE13" s="26"/>
    </row>
    <row r="14" spans="2:65" ht="21.75" thickBot="1" x14ac:dyDescent="0.4">
      <c r="B14" s="69" t="s">
        <v>33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 t="s">
        <v>19</v>
      </c>
      <c r="AD14" s="70"/>
      <c r="AE14" s="70"/>
      <c r="AF14" s="70"/>
      <c r="AG14" s="130"/>
      <c r="AN14" s="122" t="s">
        <v>37</v>
      </c>
      <c r="AO14" s="72"/>
      <c r="AP14" s="123"/>
      <c r="AQ14" s="135" t="s">
        <v>46</v>
      </c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7"/>
      <c r="BD14" s="26"/>
      <c r="BE14" s="26"/>
      <c r="BG14" s="21">
        <f>IF(BM14&gt;BM16,1,0)+IF(BM14&gt;BM15,1,0)</f>
        <v>0</v>
      </c>
      <c r="BH14" s="21" t="str">
        <f>V10</f>
        <v>Mannschaft 5</v>
      </c>
      <c r="BI14" s="21">
        <f>SUMIF($B$20:$B$22,$BH14,$BG$19:$BG$21)+SUMIF($P$20:$P$22,$BH14,$BH$19:$BH$21)</f>
        <v>0</v>
      </c>
      <c r="BJ14" s="21">
        <f>SUMIF($B$20:$B$22,$BH14,$AC$20:$AC$22)+SUMIF($P$20:$P$22,$BH14,$AF$20:$AF$22)</f>
        <v>0</v>
      </c>
      <c r="BK14" s="21">
        <f>SUMIF($B$20:$B$22,$BH14,$AF$20:$AF$22)+SUMIF($P$20:$P$22,$BH14,$AC$20:$AC$22)</f>
        <v>0</v>
      </c>
      <c r="BL14" s="21">
        <f>BJ14-BK14</f>
        <v>0</v>
      </c>
      <c r="BM14" s="21">
        <f>BI14*1000000+(BJ14-BK14)*1000+BJ14</f>
        <v>0</v>
      </c>
    </row>
    <row r="15" spans="2:65" ht="21.75" thickBot="1" x14ac:dyDescent="0.4">
      <c r="B15" s="56" t="str">
        <f>C10</f>
        <v>Mannschaft 1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36" t="s">
        <v>12</v>
      </c>
      <c r="P15" s="57" t="str">
        <f>C11</f>
        <v>Mannschaft 4</v>
      </c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62"/>
      <c r="AC15" s="141"/>
      <c r="AD15" s="120"/>
      <c r="AE15" s="36" t="s">
        <v>12</v>
      </c>
      <c r="AF15" s="120"/>
      <c r="AG15" s="142"/>
      <c r="AN15" s="124" t="s">
        <v>36</v>
      </c>
      <c r="AO15" s="75"/>
      <c r="AP15" s="125"/>
      <c r="AQ15" s="138" t="s">
        <v>47</v>
      </c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40"/>
      <c r="BD15" s="26"/>
      <c r="BE15" s="26"/>
      <c r="BG15" s="21">
        <f>IF(BM15&gt;BM14,1,0)+IF(BM15&gt;BM16,1,0)</f>
        <v>0</v>
      </c>
      <c r="BH15" s="21" t="str">
        <f>V11</f>
        <v>Mannschaft 2</v>
      </c>
      <c r="BI15" s="21">
        <f>SUMIF($B$20:$B$22,$BH15,$BG$19:$BG$21)+SUMIF($P$20:$P$22,$BH15,$BH$19:$BH$21)</f>
        <v>0</v>
      </c>
      <c r="BJ15" s="21">
        <f>SUMIF($B$20:$B$22,$BH15,$AC$20:$AC$22)+SUMIF($P$20:$P$22,$BH15,$AF$20:$AF$22)</f>
        <v>0</v>
      </c>
      <c r="BK15" s="21">
        <f>SUMIF($B$20:$B$22,$BH15,$AF$20:$AF$22)+SUMIF($P$20:$P$22,$BH15,$AC$20:$AC$22)</f>
        <v>0</v>
      </c>
      <c r="BL15" s="21">
        <f t="shared" ref="BL15:BL16" si="2">BJ15-BK15</f>
        <v>0</v>
      </c>
      <c r="BM15" s="21">
        <f t="shared" ref="BM15:BM16" si="3">BI15*1000000+(BJ15-BK15)*1000+BJ15</f>
        <v>0</v>
      </c>
    </row>
    <row r="16" spans="2:65" ht="21" x14ac:dyDescent="0.35">
      <c r="B16" s="58" t="str">
        <f>C12</f>
        <v>Mannschaft 6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37" t="s">
        <v>12</v>
      </c>
      <c r="P16" s="59" t="str">
        <f>C10</f>
        <v>Mannschaft 1</v>
      </c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63"/>
      <c r="AC16" s="71"/>
      <c r="AD16" s="72"/>
      <c r="AE16" s="37" t="s">
        <v>12</v>
      </c>
      <c r="AF16" s="72"/>
      <c r="AG16" s="73"/>
      <c r="BG16" s="21">
        <f>IF(BM16&gt;BM14,1,0)+IF(BM16&gt;BM15,1,0)</f>
        <v>0</v>
      </c>
      <c r="BH16" s="21" t="str">
        <f>V12</f>
        <v>Mannschaft 3</v>
      </c>
      <c r="BI16" s="21">
        <f>SUMIF($B$20:$B$22,$BH16,$BG$19:$BG$21)+SUMIF($P$20:$P$22,$BH16,$BH$19:$BH$21)</f>
        <v>0</v>
      </c>
      <c r="BJ16" s="21">
        <f>SUMIF($B$20:$B$22,$BH16,$AC$20:$AC$22)+SUMIF($P$20:$P$22,$BH16,$AF$20:$AF$22)</f>
        <v>0</v>
      </c>
      <c r="BK16" s="21">
        <f>SUMIF($B$20:$B$22,$BH16,$AF$20:$AF$22)+SUMIF($P$20:$P$22,$BH16,$AC$20:$AC$22)</f>
        <v>0</v>
      </c>
      <c r="BL16" s="21">
        <f t="shared" si="2"/>
        <v>0</v>
      </c>
      <c r="BM16" s="21">
        <f t="shared" si="3"/>
        <v>0</v>
      </c>
    </row>
    <row r="17" spans="2:60" ht="21.75" thickBot="1" x14ac:dyDescent="0.4">
      <c r="B17" s="60" t="str">
        <f>C11</f>
        <v>Mannschaft 4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38" t="s">
        <v>12</v>
      </c>
      <c r="P17" s="61" t="str">
        <f>C12</f>
        <v>Mannschaft 6</v>
      </c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4"/>
      <c r="AC17" s="74"/>
      <c r="AD17" s="75"/>
      <c r="AE17" s="38" t="s">
        <v>12</v>
      </c>
      <c r="AF17" s="75"/>
      <c r="AG17" s="76"/>
    </row>
    <row r="18" spans="2:60" ht="15.75" thickBot="1" x14ac:dyDescent="0.3"/>
    <row r="19" spans="2:60" ht="21.75" thickBot="1" x14ac:dyDescent="0.4">
      <c r="B19" s="69" t="s">
        <v>34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 t="s">
        <v>19</v>
      </c>
      <c r="AD19" s="70"/>
      <c r="AE19" s="70"/>
      <c r="AF19" s="70"/>
      <c r="AG19" s="130"/>
      <c r="BG19" s="21">
        <f>IF(AC20&gt;AF20,1,0)</f>
        <v>0</v>
      </c>
      <c r="BH19" s="21">
        <f>IF(AC20&lt;AF20,1,0)</f>
        <v>0</v>
      </c>
    </row>
    <row r="20" spans="2:60" ht="21" x14ac:dyDescent="0.35">
      <c r="B20" s="56" t="str">
        <f>V10</f>
        <v>Mannschaft 5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36" t="s">
        <v>12</v>
      </c>
      <c r="P20" s="57" t="str">
        <f>V11</f>
        <v>Mannschaft 2</v>
      </c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62"/>
      <c r="AC20" s="141"/>
      <c r="AD20" s="120"/>
      <c r="AE20" s="36" t="s">
        <v>12</v>
      </c>
      <c r="AF20" s="120"/>
      <c r="AG20" s="142"/>
      <c r="BG20" s="21">
        <f>IF(AC21&gt;AF21,1,0)</f>
        <v>0</v>
      </c>
      <c r="BH20" s="21">
        <f>IF(AC21&lt;AF21,1,0)</f>
        <v>0</v>
      </c>
    </row>
    <row r="21" spans="2:60" ht="21" x14ac:dyDescent="0.35">
      <c r="B21" s="58" t="str">
        <f>V12</f>
        <v>Mannschaft 3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37" t="s">
        <v>12</v>
      </c>
      <c r="P21" s="59" t="str">
        <f>V10</f>
        <v>Mannschaft 5</v>
      </c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63"/>
      <c r="AC21" s="71"/>
      <c r="AD21" s="72"/>
      <c r="AE21" s="37" t="s">
        <v>12</v>
      </c>
      <c r="AF21" s="72"/>
      <c r="AG21" s="73"/>
      <c r="BG21" s="21">
        <f>IF(AC22&gt;AF22,1,0)</f>
        <v>0</v>
      </c>
      <c r="BH21" s="21">
        <f>IF(AC22&lt;AF22,1,0)</f>
        <v>0</v>
      </c>
    </row>
    <row r="22" spans="2:60" ht="21.75" thickBot="1" x14ac:dyDescent="0.4">
      <c r="B22" s="60" t="str">
        <f>V11</f>
        <v>Mannschaft 2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38" t="s">
        <v>12</v>
      </c>
      <c r="P22" s="61" t="str">
        <f>V12</f>
        <v>Mannschaft 3</v>
      </c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4"/>
      <c r="AC22" s="74"/>
      <c r="AD22" s="75"/>
      <c r="AE22" s="38" t="s">
        <v>12</v>
      </c>
      <c r="AF22" s="75"/>
      <c r="AG22" s="76"/>
    </row>
    <row r="23" spans="2:60" ht="15.75" thickBot="1" x14ac:dyDescent="0.3"/>
    <row r="24" spans="2:60" ht="21.75" thickBot="1" x14ac:dyDescent="0.4">
      <c r="B24" s="77" t="s">
        <v>20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9"/>
      <c r="AD24" s="26"/>
    </row>
    <row r="25" spans="2:60" ht="21" x14ac:dyDescent="0.35">
      <c r="B25" s="126" t="s">
        <v>13</v>
      </c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84" t="s">
        <v>7</v>
      </c>
      <c r="S25" s="84"/>
      <c r="T25" s="84"/>
      <c r="U25" s="84"/>
      <c r="V25" s="84" t="s">
        <v>11</v>
      </c>
      <c r="W25" s="84"/>
      <c r="X25" s="84"/>
      <c r="Y25" s="84"/>
      <c r="Z25" s="84"/>
      <c r="AA25" s="84" t="s">
        <v>10</v>
      </c>
      <c r="AB25" s="84"/>
      <c r="AC25" s="105"/>
    </row>
    <row r="26" spans="2:60" ht="21" x14ac:dyDescent="0.35">
      <c r="B26" s="128" t="e">
        <f>VLOOKUP(2,$BG$3:$BM$5,2,FALSE)</f>
        <v>#N/A</v>
      </c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80" t="e">
        <f>VLOOKUP(2,$BG$3:$BM$5,3,FALSE)</f>
        <v>#N/A</v>
      </c>
      <c r="S26" s="80"/>
      <c r="T26" s="80"/>
      <c r="U26" s="80"/>
      <c r="V26" s="89" t="e">
        <f>VLOOKUP(2,$BG$3:$BM$5,4,FALSE)</f>
        <v>#N/A</v>
      </c>
      <c r="W26" s="85"/>
      <c r="X26" s="39" t="s">
        <v>12</v>
      </c>
      <c r="Y26" s="85" t="e">
        <f>VLOOKUP(2,$BG$3:$BM$5,5,FALSE)</f>
        <v>#N/A</v>
      </c>
      <c r="Z26" s="86"/>
      <c r="AA26" s="80" t="e">
        <f>VLOOKUP(2,$BG$3:$BM$5,6,FALSE)</f>
        <v>#N/A</v>
      </c>
      <c r="AB26" s="80"/>
      <c r="AC26" s="106"/>
    </row>
    <row r="27" spans="2:60" ht="21" x14ac:dyDescent="0.35">
      <c r="B27" s="128" t="e">
        <f>VLOOKUP(1,$BG$3:$BM$5,2,FALSE)</f>
        <v>#N/A</v>
      </c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80" t="e">
        <f>VLOOKUP(1,$BG$3:$BM$5,3,FALSE)</f>
        <v>#N/A</v>
      </c>
      <c r="S27" s="80"/>
      <c r="T27" s="80"/>
      <c r="U27" s="80"/>
      <c r="V27" s="89" t="e">
        <f>VLOOKUP(1,$BG$3:$BM$5,4,FALSE)</f>
        <v>#N/A</v>
      </c>
      <c r="W27" s="85"/>
      <c r="X27" s="39" t="s">
        <v>12</v>
      </c>
      <c r="Y27" s="85" t="e">
        <f>VLOOKUP(1,$BG$3:$BM$5,5,FALSE)</f>
        <v>#N/A</v>
      </c>
      <c r="Z27" s="86"/>
      <c r="AA27" s="80" t="e">
        <f>VLOOKUP(1,$BG$3:$BM$5,6,FALSE)</f>
        <v>#N/A</v>
      </c>
      <c r="AB27" s="80"/>
      <c r="AC27" s="106"/>
    </row>
    <row r="28" spans="2:60" ht="21.75" thickBot="1" x14ac:dyDescent="0.4">
      <c r="B28" s="82" t="str">
        <f>VLOOKUP(0,$BG$3:$BM$5,2,FALSE)</f>
        <v>Mannschaft 1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1">
        <f>VLOOKUP(0,$BG$3:$BM$5,3,FALSE)</f>
        <v>0</v>
      </c>
      <c r="S28" s="81"/>
      <c r="T28" s="81"/>
      <c r="U28" s="81"/>
      <c r="V28" s="104">
        <f>VLOOKUP(0,$BG$3:$BM$5,4,FALSE)</f>
        <v>0</v>
      </c>
      <c r="W28" s="87"/>
      <c r="X28" s="40" t="s">
        <v>12</v>
      </c>
      <c r="Y28" s="87">
        <f>VLOOKUP(0,$BG$3:$BM$5,5,FALSE)</f>
        <v>0</v>
      </c>
      <c r="Z28" s="88"/>
      <c r="AA28" s="81">
        <f>VLOOKUP(0,$BG$3:$BM$5,6,FALSE)</f>
        <v>0</v>
      </c>
      <c r="AB28" s="81"/>
      <c r="AC28" s="107"/>
    </row>
    <row r="29" spans="2:60" ht="15.75" thickBot="1" x14ac:dyDescent="0.3"/>
    <row r="30" spans="2:60" ht="21.75" thickBot="1" x14ac:dyDescent="0.4">
      <c r="B30" s="51" t="s">
        <v>21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3"/>
      <c r="AD30" s="27"/>
    </row>
    <row r="31" spans="2:60" ht="21" x14ac:dyDescent="0.35">
      <c r="B31" s="126" t="s">
        <v>13</v>
      </c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84" t="s">
        <v>7</v>
      </c>
      <c r="S31" s="84"/>
      <c r="T31" s="84"/>
      <c r="U31" s="84"/>
      <c r="V31" s="84" t="s">
        <v>11</v>
      </c>
      <c r="W31" s="84"/>
      <c r="X31" s="84"/>
      <c r="Y31" s="84"/>
      <c r="Z31" s="84"/>
      <c r="AA31" s="84" t="s">
        <v>10</v>
      </c>
      <c r="AB31" s="84"/>
      <c r="AC31" s="105"/>
      <c r="AD31" s="30"/>
    </row>
    <row r="32" spans="2:60" ht="21" x14ac:dyDescent="0.35">
      <c r="B32" s="128" t="e">
        <f>VLOOKUP(2,$BG$14:$BM$16,2,FALSE)</f>
        <v>#N/A</v>
      </c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80" t="e">
        <f>VLOOKUP(2,$BG$14:$BM$16,3,FALSE)</f>
        <v>#N/A</v>
      </c>
      <c r="S32" s="80"/>
      <c r="T32" s="80"/>
      <c r="U32" s="80"/>
      <c r="V32" s="89" t="e">
        <f>VLOOKUP(2,$BG$14:$BM$16,4,FALSE)</f>
        <v>#N/A</v>
      </c>
      <c r="W32" s="85"/>
      <c r="X32" s="39" t="s">
        <v>12</v>
      </c>
      <c r="Y32" s="85" t="e">
        <f>VLOOKUP(2,$BG$14:$BM$16,5,FALSE)</f>
        <v>#N/A</v>
      </c>
      <c r="Z32" s="86"/>
      <c r="AA32" s="80" t="e">
        <f>VLOOKUP(2,$BG$14:$BM$16,6,FALSE)</f>
        <v>#N/A</v>
      </c>
      <c r="AB32" s="80"/>
      <c r="AC32" s="106"/>
      <c r="AD32" s="29"/>
    </row>
    <row r="33" spans="2:38" ht="21" x14ac:dyDescent="0.35">
      <c r="B33" s="128" t="e">
        <f>VLOOKUP(1,$BG$14:$BM$16,2,FALSE)</f>
        <v>#N/A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80" t="e">
        <f>VLOOKUP(1,$BG$14:$BM$16,3,FALSE)</f>
        <v>#N/A</v>
      </c>
      <c r="S33" s="80"/>
      <c r="T33" s="80"/>
      <c r="U33" s="80"/>
      <c r="V33" s="89" t="e">
        <f>VLOOKUP(1,$BG$14:$BM$16,4,FALSE)</f>
        <v>#N/A</v>
      </c>
      <c r="W33" s="85"/>
      <c r="X33" s="39" t="s">
        <v>12</v>
      </c>
      <c r="Y33" s="85" t="e">
        <f>VLOOKUP(1,$BG$14:$BM$16,5,FALSE)</f>
        <v>#N/A</v>
      </c>
      <c r="Z33" s="86"/>
      <c r="AA33" s="80" t="e">
        <f>VLOOKUP(1,$BG$14:$BM$16,6,FALSE)</f>
        <v>#N/A</v>
      </c>
      <c r="AB33" s="80"/>
      <c r="AC33" s="106"/>
      <c r="AD33" s="29"/>
    </row>
    <row r="34" spans="2:38" ht="21.75" thickBot="1" x14ac:dyDescent="0.4">
      <c r="B34" s="82" t="str">
        <f>VLOOKUP(0,$BG$14:$BM$16,2,FALSE)</f>
        <v>Mannschaft 5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1">
        <f>VLOOKUP(0,$BG$14:$BM$16,3,FALSE)</f>
        <v>0</v>
      </c>
      <c r="S34" s="81"/>
      <c r="T34" s="81"/>
      <c r="U34" s="81"/>
      <c r="V34" s="104">
        <f>VLOOKUP(0,$BG$14:$BM$16,4,FALSE)</f>
        <v>0</v>
      </c>
      <c r="W34" s="87"/>
      <c r="X34" s="40" t="s">
        <v>12</v>
      </c>
      <c r="Y34" s="87">
        <f>VLOOKUP(0,$BG$14:$BM$16,5,FALSE)</f>
        <v>0</v>
      </c>
      <c r="Z34" s="88"/>
      <c r="AA34" s="81">
        <f>VLOOKUP(0,$BG$14:$BM$16,6,FALSE)</f>
        <v>0</v>
      </c>
      <c r="AB34" s="81"/>
      <c r="AC34" s="107"/>
      <c r="AD34" s="29"/>
    </row>
    <row r="35" spans="2:38" ht="15.75" thickBot="1" x14ac:dyDescent="0.3"/>
    <row r="36" spans="2:38" ht="24" thickBot="1" x14ac:dyDescent="0.4">
      <c r="B36" s="90" t="s">
        <v>18</v>
      </c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2"/>
      <c r="AL36" s="31"/>
    </row>
    <row r="37" spans="2:38" ht="21" x14ac:dyDescent="0.35">
      <c r="B37" s="56" t="e">
        <f>B27</f>
        <v>#N/A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41" t="s">
        <v>12</v>
      </c>
      <c r="R37" s="57" t="e">
        <f>B32</f>
        <v>#N/A</v>
      </c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62"/>
      <c r="AG37" s="96"/>
      <c r="AH37" s="97"/>
      <c r="AI37" s="115" t="s">
        <v>12</v>
      </c>
      <c r="AJ37" s="97"/>
      <c r="AK37" s="100"/>
    </row>
    <row r="38" spans="2:38" ht="15" customHeight="1" x14ac:dyDescent="0.25">
      <c r="B38" s="113" t="s">
        <v>16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42"/>
      <c r="R38" s="110" t="s">
        <v>17</v>
      </c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1"/>
      <c r="AG38" s="98"/>
      <c r="AH38" s="99"/>
      <c r="AI38" s="116"/>
      <c r="AJ38" s="99"/>
      <c r="AK38" s="101"/>
    </row>
    <row r="39" spans="2:38" ht="21" x14ac:dyDescent="0.35">
      <c r="B39" s="58" t="e">
        <f>B33</f>
        <v>#N/A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43" t="s">
        <v>12</v>
      </c>
      <c r="R39" s="59" t="e">
        <f>B26</f>
        <v>#N/A</v>
      </c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63"/>
      <c r="AG39" s="98"/>
      <c r="AH39" s="99"/>
      <c r="AI39" s="116" t="s">
        <v>12</v>
      </c>
      <c r="AJ39" s="99"/>
      <c r="AK39" s="101"/>
    </row>
    <row r="40" spans="2:38" ht="15" customHeight="1" thickBot="1" x14ac:dyDescent="0.3">
      <c r="B40" s="108" t="s">
        <v>15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44"/>
      <c r="R40" s="109" t="s">
        <v>14</v>
      </c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12"/>
      <c r="AG40" s="102"/>
      <c r="AH40" s="103"/>
      <c r="AI40" s="117"/>
      <c r="AJ40" s="103"/>
      <c r="AK40" s="114"/>
    </row>
    <row r="41" spans="2:38" ht="15.75" thickBot="1" x14ac:dyDescent="0.3"/>
    <row r="42" spans="2:38" ht="24" thickBot="1" x14ac:dyDescent="0.4">
      <c r="B42" s="90" t="s">
        <v>22</v>
      </c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2"/>
    </row>
    <row r="43" spans="2:38" ht="24" thickBot="1" x14ac:dyDescent="0.4">
      <c r="B43" s="93" t="str">
        <f>IF(ISBLANK(AG37)," ",IF(AG37&gt;AJ37,B37,R37))</f>
        <v xml:space="preserve"> </v>
      </c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5"/>
    </row>
    <row r="44" spans="2:38" ht="24" thickBot="1" x14ac:dyDescent="0.4">
      <c r="B44" s="93" t="str">
        <f>IF(ISBLANK(AG39)," ",IF(AG39&gt;AJ39,B39,R39))</f>
        <v xml:space="preserve"> 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5"/>
    </row>
  </sheetData>
  <mergeCells count="115">
    <mergeCell ref="AQ9:BC9"/>
    <mergeCell ref="AQ10:BC10"/>
    <mergeCell ref="AQ11:BC11"/>
    <mergeCell ref="AQ12:BC12"/>
    <mergeCell ref="AQ13:BC13"/>
    <mergeCell ref="AQ14:BC14"/>
    <mergeCell ref="AQ15:BC15"/>
    <mergeCell ref="AC20:AD20"/>
    <mergeCell ref="AF20:AG20"/>
    <mergeCell ref="AC15:AD15"/>
    <mergeCell ref="AC16:AD16"/>
    <mergeCell ref="AC17:AD17"/>
    <mergeCell ref="AF15:AG15"/>
    <mergeCell ref="AF16:AG16"/>
    <mergeCell ref="AF17:AG17"/>
    <mergeCell ref="AC14:AG14"/>
    <mergeCell ref="B20:N20"/>
    <mergeCell ref="AN9:AP9"/>
    <mergeCell ref="AN10:AP10"/>
    <mergeCell ref="AN11:AP11"/>
    <mergeCell ref="AN12:AP12"/>
    <mergeCell ref="AN13:AP13"/>
    <mergeCell ref="AN14:AP14"/>
    <mergeCell ref="AN15:AP15"/>
    <mergeCell ref="V33:W33"/>
    <mergeCell ref="AA31:AC31"/>
    <mergeCell ref="AA32:AC32"/>
    <mergeCell ref="AA33:AC33"/>
    <mergeCell ref="B25:Q25"/>
    <mergeCell ref="B26:Q26"/>
    <mergeCell ref="B27:Q27"/>
    <mergeCell ref="B28:Q28"/>
    <mergeCell ref="B31:Q31"/>
    <mergeCell ref="B32:Q32"/>
    <mergeCell ref="B33:Q33"/>
    <mergeCell ref="B19:AB19"/>
    <mergeCell ref="AC19:AG19"/>
    <mergeCell ref="P20:AB20"/>
    <mergeCell ref="B21:N21"/>
    <mergeCell ref="P21:AB21"/>
    <mergeCell ref="AA34:AC34"/>
    <mergeCell ref="R33:U33"/>
    <mergeCell ref="R34:U34"/>
    <mergeCell ref="R31:U31"/>
    <mergeCell ref="R32:U32"/>
    <mergeCell ref="Y34:Z34"/>
    <mergeCell ref="AJ39:AK40"/>
    <mergeCell ref="AI37:AI38"/>
    <mergeCell ref="AI39:AI40"/>
    <mergeCell ref="B39:P39"/>
    <mergeCell ref="B40:P40"/>
    <mergeCell ref="R37:AF37"/>
    <mergeCell ref="R39:AF39"/>
    <mergeCell ref="R38:AF38"/>
    <mergeCell ref="R40:AF40"/>
    <mergeCell ref="B37:P37"/>
    <mergeCell ref="B38:P38"/>
    <mergeCell ref="B44:V44"/>
    <mergeCell ref="B34:Q34"/>
    <mergeCell ref="V25:Z25"/>
    <mergeCell ref="Y26:Z26"/>
    <mergeCell ref="Y27:Z27"/>
    <mergeCell ref="Y28:Z28"/>
    <mergeCell ref="V31:Z31"/>
    <mergeCell ref="V26:W26"/>
    <mergeCell ref="B42:V42"/>
    <mergeCell ref="B43:V43"/>
    <mergeCell ref="B36:AK36"/>
    <mergeCell ref="AG37:AH38"/>
    <mergeCell ref="AJ37:AK38"/>
    <mergeCell ref="AG39:AH40"/>
    <mergeCell ref="V34:W34"/>
    <mergeCell ref="Y32:Z32"/>
    <mergeCell ref="Y33:Z33"/>
    <mergeCell ref="AA25:AC25"/>
    <mergeCell ref="AA26:AC26"/>
    <mergeCell ref="AA27:AC27"/>
    <mergeCell ref="AA28:AC28"/>
    <mergeCell ref="V27:W27"/>
    <mergeCell ref="V28:W28"/>
    <mergeCell ref="V32:W32"/>
    <mergeCell ref="R25:U25"/>
    <mergeCell ref="AC21:AD21"/>
    <mergeCell ref="AF21:AG21"/>
    <mergeCell ref="B22:N22"/>
    <mergeCell ref="P22:AB22"/>
    <mergeCell ref="AC22:AD22"/>
    <mergeCell ref="AF22:AG22"/>
    <mergeCell ref="B24:AC24"/>
    <mergeCell ref="B30:AC30"/>
    <mergeCell ref="R26:U26"/>
    <mergeCell ref="R27:U27"/>
    <mergeCell ref="R28:U28"/>
    <mergeCell ref="B15:N15"/>
    <mergeCell ref="B16:N16"/>
    <mergeCell ref="B17:N17"/>
    <mergeCell ref="P15:AB15"/>
    <mergeCell ref="P16:AB16"/>
    <mergeCell ref="P17:AB17"/>
    <mergeCell ref="B9:R9"/>
    <mergeCell ref="C10:R10"/>
    <mergeCell ref="C11:R11"/>
    <mergeCell ref="C12:R12"/>
    <mergeCell ref="B14:AB14"/>
    <mergeCell ref="V11:AK11"/>
    <mergeCell ref="V12:AK12"/>
    <mergeCell ref="B6:AI6"/>
    <mergeCell ref="B2:AI2"/>
    <mergeCell ref="B3:AI3"/>
    <mergeCell ref="B4:AI4"/>
    <mergeCell ref="B5:AI5"/>
    <mergeCell ref="N7:AK7"/>
    <mergeCell ref="B7:M7"/>
    <mergeCell ref="U9:AK9"/>
    <mergeCell ref="V10:AK10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5A008-0458-4470-8FD0-B145D8EE48C2}">
  <sheetPr>
    <pageSetUpPr fitToPage="1"/>
  </sheetPr>
  <dimension ref="B2:BM35"/>
  <sheetViews>
    <sheetView zoomScale="80" zoomScaleNormal="80" workbookViewId="0">
      <selection activeCell="U10" sqref="U10:AE10"/>
    </sheetView>
  </sheetViews>
  <sheetFormatPr baseColWidth="10" defaultColWidth="11.42578125" defaultRowHeight="15" x14ac:dyDescent="0.25"/>
  <cols>
    <col min="1" max="1" width="2.42578125" style="6" customWidth="1"/>
    <col min="2" max="58" width="2.85546875" style="6" customWidth="1"/>
    <col min="59" max="59" width="7.28515625" style="6" hidden="1" customWidth="1"/>
    <col min="60" max="60" width="15.42578125" style="6" hidden="1" customWidth="1"/>
    <col min="61" max="65" width="11.42578125" style="6" hidden="1" customWidth="1"/>
    <col min="66" max="66" width="3.5703125" style="6" customWidth="1"/>
    <col min="67" max="16384" width="11.42578125" style="6"/>
  </cols>
  <sheetData>
    <row r="2" spans="2:65" ht="36" x14ac:dyDescent="0.55000000000000004">
      <c r="B2" s="218" t="s">
        <v>57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1"/>
      <c r="AK2" s="1"/>
      <c r="AL2" s="1"/>
      <c r="AM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G2" s="6" t="s">
        <v>5</v>
      </c>
      <c r="BH2" s="6" t="s">
        <v>6</v>
      </c>
      <c r="BI2" s="6" t="s">
        <v>7</v>
      </c>
      <c r="BJ2" s="6" t="s">
        <v>8</v>
      </c>
      <c r="BK2" s="6" t="s">
        <v>9</v>
      </c>
      <c r="BL2" s="6" t="s">
        <v>10</v>
      </c>
    </row>
    <row r="3" spans="2:65" ht="30" customHeight="1" x14ac:dyDescent="0.5">
      <c r="B3" s="219" t="s">
        <v>48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"/>
      <c r="AK3" s="2"/>
      <c r="AL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G3" s="6">
        <f>IF(BM3&gt;BM5,1,0)+IF(BM3&gt;BM4,1,0)+IF(BM3&gt;BM6,1,0)</f>
        <v>0</v>
      </c>
      <c r="BH3" s="6" t="str">
        <f>C10</f>
        <v xml:space="preserve">A1 - </v>
      </c>
      <c r="BI3" s="6">
        <f>SUMIF($B$16:$B$21,$BH3,$BG$8:$BG$13)+SUMIF($P$16:$P$21,$BH3,$BH$8:$BH$13)</f>
        <v>0</v>
      </c>
      <c r="BJ3" s="6">
        <f>SUMIF($B$16:$B$21,$BH3,$AC$16:$AC$21)+SUMIF($P$16:$P$21,$BH3,$AF$16:$AF$21)</f>
        <v>0</v>
      </c>
      <c r="BK3" s="6">
        <f>SUMIF($B$16:$B$21,$BH3,$AF$16:$AF$21)+SUMIF($P$16:$P$21,$BH3,$AC$16:$AC$21)</f>
        <v>0</v>
      </c>
      <c r="BL3" s="6">
        <f>BJ3-BK3</f>
        <v>0</v>
      </c>
      <c r="BM3" s="6">
        <f>BI3*1000000+(BJ3-BK3)*1000+BJ3</f>
        <v>0</v>
      </c>
    </row>
    <row r="4" spans="2:65" ht="23.25" x14ac:dyDescent="0.35">
      <c r="B4" s="220" t="s">
        <v>53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G4" s="6">
        <f>IF(BM4&gt;BM6,1,0)+IF(BM4&gt;BM5,1,0)+IF(BM4&gt;BM3,1,0)</f>
        <v>0</v>
      </c>
      <c r="BH4" s="6" t="str">
        <f t="shared" ref="BH4:BH6" si="0">C11</f>
        <v xml:space="preserve">A2 - </v>
      </c>
      <c r="BI4" s="6">
        <f t="shared" ref="BI4:BI6" si="1">SUMIF($B$16:$B$21,$BH4,$BG$8:$BG$13)+SUMIF($P$16:$P$21,$BH4,$BH$8:$BH$13)</f>
        <v>0</v>
      </c>
      <c r="BJ4" s="6">
        <f t="shared" ref="BJ4:BJ6" si="2">SUMIF($B$16:$B$21,$BH4,$AC$16:$AC$21)+SUMIF($P$16:$P$21,$BH4,$AF$16:$AF$21)</f>
        <v>0</v>
      </c>
      <c r="BK4" s="6">
        <f t="shared" ref="BK4:BK6" si="3">SUMIF($B$16:$B$21,$BH4,$AF$16:$AF$21)+SUMIF($P$16:$P$21,$BH4,$AC$16:$AC$21)</f>
        <v>0</v>
      </c>
      <c r="BL4" s="6">
        <f t="shared" ref="BL4:BL6" si="4">BJ4-BK4</f>
        <v>0</v>
      </c>
      <c r="BM4" s="6">
        <f t="shared" ref="BM4:BM6" si="5">BI4*1000000+(BJ4-BK4)*1000+BJ4</f>
        <v>0</v>
      </c>
    </row>
    <row r="5" spans="2:65" ht="24" customHeight="1" x14ac:dyDescent="0.35">
      <c r="B5" s="150" t="s">
        <v>54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G5" s="6">
        <f>IF(BM5&gt;BM6,1,0)+IF(BM5&gt;BM4,1,0)+IF(BM5&gt;BM3,1,0)</f>
        <v>0</v>
      </c>
      <c r="BH5" s="6" t="str">
        <f t="shared" si="0"/>
        <v xml:space="preserve">A3 - </v>
      </c>
      <c r="BI5" s="6">
        <f t="shared" si="1"/>
        <v>0</v>
      </c>
      <c r="BJ5" s="6">
        <f t="shared" si="2"/>
        <v>0</v>
      </c>
      <c r="BK5" s="6">
        <f t="shared" si="3"/>
        <v>0</v>
      </c>
      <c r="BL5" s="6">
        <f t="shared" si="4"/>
        <v>0</v>
      </c>
      <c r="BM5" s="6">
        <f t="shared" si="5"/>
        <v>0</v>
      </c>
    </row>
    <row r="6" spans="2:65" ht="25.5" customHeight="1" x14ac:dyDescent="0.35">
      <c r="B6" s="150" t="s">
        <v>55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G6" s="6">
        <f>IF(BM6&gt;BM5,1,0)+IF(BM6&gt;BM4,1,0)+IF(BM6&gt;BM3,1,0)</f>
        <v>0</v>
      </c>
      <c r="BH6" s="6" t="str">
        <f t="shared" si="0"/>
        <v xml:space="preserve">A4 - </v>
      </c>
      <c r="BI6" s="6">
        <f t="shared" si="1"/>
        <v>0</v>
      </c>
      <c r="BJ6" s="6">
        <f t="shared" si="2"/>
        <v>0</v>
      </c>
      <c r="BK6" s="6">
        <f t="shared" si="3"/>
        <v>0</v>
      </c>
      <c r="BL6" s="6">
        <f t="shared" si="4"/>
        <v>0</v>
      </c>
      <c r="BM6" s="6">
        <f t="shared" si="5"/>
        <v>0</v>
      </c>
    </row>
    <row r="7" spans="2:65" ht="30.75" customHeight="1" x14ac:dyDescent="0.35">
      <c r="B7" s="216" t="s">
        <v>56</v>
      </c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7" t="s">
        <v>26</v>
      </c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</row>
    <row r="8" spans="2:65" ht="15.75" thickBot="1" x14ac:dyDescent="0.3">
      <c r="BG8" s="6">
        <f>IF(AC16&gt;AF16,1,0)</f>
        <v>0</v>
      </c>
      <c r="BH8" s="6">
        <f t="shared" ref="BH8:BH13" si="6">IF(AC16&lt;AF16,1,0)</f>
        <v>0</v>
      </c>
    </row>
    <row r="9" spans="2:65" ht="21.75" thickBot="1" x14ac:dyDescent="0.4">
      <c r="B9" s="203" t="s">
        <v>30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5"/>
      <c r="S9" s="5"/>
      <c r="T9" s="5"/>
      <c r="U9" s="206" t="s">
        <v>27</v>
      </c>
      <c r="V9" s="207"/>
      <c r="W9" s="207"/>
      <c r="X9" s="207"/>
      <c r="Y9" s="207"/>
      <c r="Z9" s="207"/>
      <c r="AA9" s="207"/>
      <c r="AB9" s="207"/>
      <c r="AC9" s="207"/>
      <c r="AD9" s="207"/>
      <c r="AE9" s="208"/>
      <c r="AF9" s="209"/>
      <c r="AG9" s="210"/>
      <c r="AH9" s="210"/>
      <c r="AI9" s="210"/>
      <c r="AJ9" s="210"/>
      <c r="AK9" s="19"/>
      <c r="AL9" s="12"/>
      <c r="AM9" s="12"/>
      <c r="BD9" s="16"/>
      <c r="BE9" s="16"/>
      <c r="BG9" s="6">
        <f t="shared" ref="BG9:BG13" si="7">IF(AC17&gt;AF17,1,0)</f>
        <v>0</v>
      </c>
      <c r="BH9" s="6">
        <f t="shared" si="6"/>
        <v>0</v>
      </c>
    </row>
    <row r="10" spans="2:65" ht="21" x14ac:dyDescent="0.35">
      <c r="B10" s="8" t="s">
        <v>1</v>
      </c>
      <c r="C10" s="211" t="s">
        <v>23</v>
      </c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2"/>
      <c r="U10" s="213"/>
      <c r="V10" s="214"/>
      <c r="W10" s="214"/>
      <c r="X10" s="214"/>
      <c r="Y10" s="214"/>
      <c r="Z10" s="214"/>
      <c r="AA10" s="214"/>
      <c r="AB10" s="214"/>
      <c r="AC10" s="214"/>
      <c r="AD10" s="214"/>
      <c r="AE10" s="215"/>
      <c r="AF10" s="149"/>
      <c r="AG10" s="150"/>
      <c r="AH10" s="150"/>
      <c r="AI10" s="150"/>
      <c r="AJ10" s="150"/>
      <c r="AK10" s="10"/>
      <c r="AL10" s="10"/>
      <c r="AM10" s="10"/>
      <c r="BD10" s="5"/>
      <c r="BE10" s="5"/>
      <c r="BG10" s="6">
        <f t="shared" si="7"/>
        <v>0</v>
      </c>
      <c r="BH10" s="6">
        <f t="shared" si="6"/>
        <v>0</v>
      </c>
    </row>
    <row r="11" spans="2:65" ht="21" x14ac:dyDescent="0.35">
      <c r="B11" s="9" t="s">
        <v>2</v>
      </c>
      <c r="C11" s="199" t="s">
        <v>24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200"/>
      <c r="U11" s="177"/>
      <c r="V11" s="201"/>
      <c r="W11" s="201"/>
      <c r="X11" s="201"/>
      <c r="Y11" s="201"/>
      <c r="Z11" s="201"/>
      <c r="AA11" s="201"/>
      <c r="AB11" s="201"/>
      <c r="AC11" s="201"/>
      <c r="AD11" s="201"/>
      <c r="AE11" s="202"/>
      <c r="AF11" s="149"/>
      <c r="AG11" s="150"/>
      <c r="AH11" s="150"/>
      <c r="AI11" s="150"/>
      <c r="AJ11" s="150"/>
      <c r="AK11" s="10"/>
      <c r="AL11" s="10"/>
      <c r="AM11" s="10"/>
      <c r="BD11" s="5"/>
      <c r="BE11" s="5"/>
      <c r="BG11" s="6">
        <f t="shared" si="7"/>
        <v>0</v>
      </c>
      <c r="BH11" s="6">
        <f t="shared" si="6"/>
        <v>0</v>
      </c>
    </row>
    <row r="12" spans="2:65" ht="21" x14ac:dyDescent="0.35">
      <c r="B12" s="9" t="s">
        <v>3</v>
      </c>
      <c r="C12" s="199" t="s">
        <v>25</v>
      </c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200"/>
      <c r="U12" s="177"/>
      <c r="V12" s="201"/>
      <c r="W12" s="201"/>
      <c r="X12" s="201"/>
      <c r="Y12" s="201"/>
      <c r="Z12" s="201"/>
      <c r="AA12" s="201"/>
      <c r="AB12" s="201"/>
      <c r="AC12" s="201"/>
      <c r="AD12" s="201"/>
      <c r="AE12" s="202"/>
      <c r="AF12" s="149"/>
      <c r="AG12" s="150"/>
      <c r="AH12" s="150"/>
      <c r="AI12" s="150"/>
      <c r="AJ12" s="150"/>
      <c r="AK12" s="10"/>
      <c r="AL12" s="10"/>
      <c r="AM12" s="10"/>
      <c r="BD12" s="5"/>
      <c r="BE12" s="5"/>
      <c r="BG12" s="6">
        <f t="shared" si="7"/>
        <v>0</v>
      </c>
      <c r="BH12" s="6">
        <f t="shared" si="6"/>
        <v>0</v>
      </c>
    </row>
    <row r="13" spans="2:65" ht="21.75" thickBot="1" x14ac:dyDescent="0.4">
      <c r="B13" s="11" t="s">
        <v>28</v>
      </c>
      <c r="C13" s="172" t="s">
        <v>29</v>
      </c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3"/>
      <c r="U13" s="146"/>
      <c r="V13" s="147"/>
      <c r="W13" s="147"/>
      <c r="X13" s="147"/>
      <c r="Y13" s="147"/>
      <c r="Z13" s="147"/>
      <c r="AA13" s="147"/>
      <c r="AB13" s="147"/>
      <c r="AC13" s="147"/>
      <c r="AD13" s="147"/>
      <c r="AE13" s="148"/>
      <c r="AF13" s="149"/>
      <c r="AG13" s="150"/>
      <c r="AH13" s="150"/>
      <c r="AI13" s="150"/>
      <c r="AJ13" s="150"/>
      <c r="AK13" s="10"/>
      <c r="AL13" s="10"/>
      <c r="AM13" s="10"/>
      <c r="BD13" s="5"/>
      <c r="BE13" s="5"/>
      <c r="BG13" s="6">
        <f t="shared" si="7"/>
        <v>0</v>
      </c>
      <c r="BH13" s="6">
        <f t="shared" si="6"/>
        <v>0</v>
      </c>
    </row>
    <row r="14" spans="2:65" ht="21.75" customHeight="1" thickBot="1" x14ac:dyDescent="0.4"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50"/>
      <c r="AZ14" s="150"/>
      <c r="BA14" s="150"/>
      <c r="BB14" s="150"/>
      <c r="BC14" s="150"/>
      <c r="BD14" s="5"/>
      <c r="BE14" s="5"/>
    </row>
    <row r="15" spans="2:65" ht="21.75" thickBot="1" x14ac:dyDescent="0.4">
      <c r="B15" s="190" t="s">
        <v>31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 t="s">
        <v>19</v>
      </c>
      <c r="AD15" s="191"/>
      <c r="AE15" s="191"/>
      <c r="AF15" s="191"/>
      <c r="AG15" s="192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50"/>
      <c r="AZ15" s="150"/>
      <c r="BA15" s="150"/>
      <c r="BB15" s="150"/>
      <c r="BC15" s="150"/>
      <c r="BD15" s="5"/>
      <c r="BE15" s="5"/>
    </row>
    <row r="16" spans="2:65" ht="21" x14ac:dyDescent="0.35">
      <c r="B16" s="193" t="str">
        <f>C10</f>
        <v xml:space="preserve">A1 - </v>
      </c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3" t="s">
        <v>12</v>
      </c>
      <c r="P16" s="194" t="str">
        <f>C13</f>
        <v xml:space="preserve">A4 - </v>
      </c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5"/>
      <c r="AC16" s="196"/>
      <c r="AD16" s="197"/>
      <c r="AE16" s="13" t="s">
        <v>12</v>
      </c>
      <c r="AF16" s="197"/>
      <c r="AG16" s="198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50"/>
      <c r="AZ16" s="150"/>
      <c r="BA16" s="150"/>
      <c r="BB16" s="150"/>
      <c r="BC16" s="150"/>
      <c r="BD16" s="5"/>
      <c r="BE16" s="5"/>
    </row>
    <row r="17" spans="2:33" ht="21" x14ac:dyDescent="0.35">
      <c r="B17" s="161" t="str">
        <f>C11</f>
        <v xml:space="preserve">A2 - 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4" t="s">
        <v>12</v>
      </c>
      <c r="P17" s="162" t="str">
        <f>C12</f>
        <v xml:space="preserve">A3 - </v>
      </c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3"/>
      <c r="AC17" s="158"/>
      <c r="AD17" s="159"/>
      <c r="AE17" s="14" t="s">
        <v>12</v>
      </c>
      <c r="AF17" s="159"/>
      <c r="AG17" s="160"/>
    </row>
    <row r="18" spans="2:33" ht="21" x14ac:dyDescent="0.35">
      <c r="B18" s="161" t="str">
        <f>C13</f>
        <v xml:space="preserve">A4 - 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4" t="s">
        <v>12</v>
      </c>
      <c r="P18" s="162" t="str">
        <f>C11</f>
        <v xml:space="preserve">A2 - </v>
      </c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3"/>
      <c r="AC18" s="158"/>
      <c r="AD18" s="159"/>
      <c r="AE18" s="14" t="s">
        <v>12</v>
      </c>
      <c r="AF18" s="159"/>
      <c r="AG18" s="160"/>
    </row>
    <row r="19" spans="2:33" ht="21" x14ac:dyDescent="0.35">
      <c r="B19" s="161" t="str">
        <f>C12</f>
        <v xml:space="preserve">A3 - </v>
      </c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4" t="s">
        <v>12</v>
      </c>
      <c r="P19" s="162" t="str">
        <f>C10</f>
        <v xml:space="preserve">A1 - </v>
      </c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3"/>
      <c r="AC19" s="158"/>
      <c r="AD19" s="159"/>
      <c r="AE19" s="14" t="s">
        <v>12</v>
      </c>
      <c r="AF19" s="159"/>
      <c r="AG19" s="160"/>
    </row>
    <row r="20" spans="2:33" ht="21" x14ac:dyDescent="0.35">
      <c r="B20" s="161" t="str">
        <f>C12</f>
        <v xml:space="preserve">A3 - </v>
      </c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4" t="s">
        <v>12</v>
      </c>
      <c r="P20" s="162" t="str">
        <f>C13</f>
        <v xml:space="preserve">A4 - </v>
      </c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3"/>
      <c r="AC20" s="158"/>
      <c r="AD20" s="159"/>
      <c r="AE20" s="14" t="s">
        <v>12</v>
      </c>
      <c r="AF20" s="159"/>
      <c r="AG20" s="160"/>
    </row>
    <row r="21" spans="2:33" ht="21.75" thickBot="1" x14ac:dyDescent="0.4">
      <c r="B21" s="174" t="str">
        <f>C10</f>
        <v xml:space="preserve">A1 - </v>
      </c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" t="s">
        <v>12</v>
      </c>
      <c r="P21" s="175" t="str">
        <f>C11</f>
        <v xml:space="preserve">A2 - </v>
      </c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6"/>
      <c r="AC21" s="143"/>
      <c r="AD21" s="144"/>
      <c r="AE21" s="17" t="s">
        <v>12</v>
      </c>
      <c r="AF21" s="144"/>
      <c r="AG21" s="145"/>
    </row>
    <row r="23" spans="2:33" ht="15.75" thickBot="1" x14ac:dyDescent="0.3"/>
    <row r="24" spans="2:33" ht="21.75" thickBot="1" x14ac:dyDescent="0.4">
      <c r="B24" s="182" t="s">
        <v>32</v>
      </c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4"/>
      <c r="AD24" s="5"/>
    </row>
    <row r="25" spans="2:33" ht="21" x14ac:dyDescent="0.35">
      <c r="B25" s="185" t="s">
        <v>13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7" t="s">
        <v>7</v>
      </c>
      <c r="S25" s="187"/>
      <c r="T25" s="187"/>
      <c r="U25" s="187"/>
      <c r="V25" s="187" t="s">
        <v>11</v>
      </c>
      <c r="W25" s="187"/>
      <c r="X25" s="187"/>
      <c r="Y25" s="187"/>
      <c r="Z25" s="187"/>
      <c r="AA25" s="187" t="s">
        <v>10</v>
      </c>
      <c r="AB25" s="187"/>
      <c r="AC25" s="188"/>
    </row>
    <row r="26" spans="2:33" ht="21" x14ac:dyDescent="0.35">
      <c r="B26" s="177" t="e">
        <f>VLOOKUP(3,$BG$3:$BM$6,2,FALSE)</f>
        <v>#N/A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9" t="e">
        <f>VLOOKUP(3,$BG$3:$BM$6,3,FALSE)</f>
        <v>#N/A</v>
      </c>
      <c r="S26" s="179"/>
      <c r="T26" s="179"/>
      <c r="U26" s="179"/>
      <c r="V26" s="180" t="e">
        <f>VLOOKUP(3,$BG$3:$BM$6,4,FALSE)</f>
        <v>#N/A</v>
      </c>
      <c r="W26" s="164"/>
      <c r="X26" s="7" t="s">
        <v>12</v>
      </c>
      <c r="Y26" s="164" t="e">
        <f>VLOOKUP(3,$BG$3:$BM$6,5,FALSE)</f>
        <v>#N/A</v>
      </c>
      <c r="Z26" s="165"/>
      <c r="AA26" s="179" t="e">
        <f>VLOOKUP(3,$BG$3:$BM$6,6,FALSE)</f>
        <v>#N/A</v>
      </c>
      <c r="AB26" s="179"/>
      <c r="AC26" s="181"/>
    </row>
    <row r="27" spans="2:33" ht="21" x14ac:dyDescent="0.35">
      <c r="B27" s="177" t="e">
        <f>VLOOKUP(2,$BG$3:$BM$6,2,FALSE)</f>
        <v>#N/A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9" t="e">
        <f>VLOOKUP(2,$BG$3:$BM$6,3,FALSE)</f>
        <v>#N/A</v>
      </c>
      <c r="S27" s="179"/>
      <c r="T27" s="179"/>
      <c r="U27" s="179"/>
      <c r="V27" s="180" t="e">
        <f>VLOOKUP(2,$BG$3:$BM$6,4,FALSE)</f>
        <v>#N/A</v>
      </c>
      <c r="W27" s="164"/>
      <c r="X27" s="7" t="s">
        <v>12</v>
      </c>
      <c r="Y27" s="164" t="e">
        <f>VLOOKUP(2,$BG$3:$BM$6,5,FALSE)</f>
        <v>#N/A</v>
      </c>
      <c r="Z27" s="165"/>
      <c r="AA27" s="179" t="e">
        <f>VLOOKUP(2,$BG$3:$BM$6,6,FALSE)</f>
        <v>#N/A</v>
      </c>
      <c r="AB27" s="179"/>
      <c r="AC27" s="181"/>
    </row>
    <row r="28" spans="2:33" ht="21" x14ac:dyDescent="0.35">
      <c r="B28" s="177" t="e">
        <f>VLOOKUP(1,$BG$3:$BM$6,2,FALSE)</f>
        <v>#N/A</v>
      </c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9" t="e">
        <f>VLOOKUP(1,$BG$3:$BM$6,3,FALSE)</f>
        <v>#N/A</v>
      </c>
      <c r="S28" s="179"/>
      <c r="T28" s="179"/>
      <c r="U28" s="179"/>
      <c r="V28" s="180" t="e">
        <f>VLOOKUP(1,$BG$3:$BM$6,4,FALSE)</f>
        <v>#N/A</v>
      </c>
      <c r="W28" s="164"/>
      <c r="X28" s="7" t="s">
        <v>12</v>
      </c>
      <c r="Y28" s="164" t="e">
        <f>VLOOKUP(1,$BG$3:$BM$6,5,FALSE)</f>
        <v>#N/A</v>
      </c>
      <c r="Z28" s="165"/>
      <c r="AA28" s="179" t="e">
        <f>VLOOKUP(1,$BG$3:$BM$6,6,FALSE)</f>
        <v>#N/A</v>
      </c>
      <c r="AB28" s="179"/>
      <c r="AC28" s="181"/>
    </row>
    <row r="29" spans="2:33" ht="21.75" thickBot="1" x14ac:dyDescent="0.4">
      <c r="B29" s="151" t="str">
        <f>VLOOKUP(0,$BG$3:$BM$6,2,FALSE)</f>
        <v xml:space="preserve">A1 - </v>
      </c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3">
        <f>VLOOKUP(0,$BG$3:$BM$6,3,FALSE)</f>
        <v>0</v>
      </c>
      <c r="S29" s="153"/>
      <c r="T29" s="153"/>
      <c r="U29" s="153"/>
      <c r="V29" s="154">
        <f>VLOOKUP(0,$BG$3:$BM$6,4,FALSE)</f>
        <v>0</v>
      </c>
      <c r="W29" s="155"/>
      <c r="X29" s="18" t="s">
        <v>12</v>
      </c>
      <c r="Y29" s="155">
        <f>VLOOKUP(0,$BG$3:$BM$6,5,FALSE)</f>
        <v>0</v>
      </c>
      <c r="Z29" s="156"/>
      <c r="AA29" s="153">
        <f>VLOOKUP(0,$BG$3:$BM$6,6,FALSE)</f>
        <v>0</v>
      </c>
      <c r="AB29" s="153"/>
      <c r="AC29" s="157"/>
    </row>
    <row r="32" spans="2:33" ht="15.75" thickBot="1" x14ac:dyDescent="0.3"/>
    <row r="33" spans="2:22" ht="24" thickBot="1" x14ac:dyDescent="0.4">
      <c r="B33" s="166" t="s">
        <v>22</v>
      </c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8"/>
    </row>
    <row r="34" spans="2:22" ht="24" thickBot="1" x14ac:dyDescent="0.4">
      <c r="B34" s="169" t="e">
        <f>B26</f>
        <v>#N/A</v>
      </c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1"/>
    </row>
    <row r="35" spans="2:22" ht="24" thickBot="1" x14ac:dyDescent="0.4">
      <c r="B35" s="169" t="e">
        <f>B27</f>
        <v>#N/A</v>
      </c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1"/>
    </row>
  </sheetData>
  <mergeCells count="82">
    <mergeCell ref="B7:M7"/>
    <mergeCell ref="N7:AK7"/>
    <mergeCell ref="B2:AI2"/>
    <mergeCell ref="B3:AI3"/>
    <mergeCell ref="B4:AI4"/>
    <mergeCell ref="B5:AI5"/>
    <mergeCell ref="B6:AI6"/>
    <mergeCell ref="B9:R9"/>
    <mergeCell ref="U9:AE9"/>
    <mergeCell ref="AF9:AJ9"/>
    <mergeCell ref="C10:R10"/>
    <mergeCell ref="U10:AE10"/>
    <mergeCell ref="AF10:AJ10"/>
    <mergeCell ref="C11:R11"/>
    <mergeCell ref="U11:AE11"/>
    <mergeCell ref="AF11:AJ11"/>
    <mergeCell ref="C12:R12"/>
    <mergeCell ref="U12:AE12"/>
    <mergeCell ref="AF12:AJ12"/>
    <mergeCell ref="AY16:BC16"/>
    <mergeCell ref="AN14:AX14"/>
    <mergeCell ref="AY14:BC14"/>
    <mergeCell ref="B15:AB15"/>
    <mergeCell ref="AC15:AG15"/>
    <mergeCell ref="AN15:AX15"/>
    <mergeCell ref="AY15:BC15"/>
    <mergeCell ref="B16:N16"/>
    <mergeCell ref="P16:AB16"/>
    <mergeCell ref="AC16:AD16"/>
    <mergeCell ref="AF16:AG16"/>
    <mergeCell ref="AN16:AX16"/>
    <mergeCell ref="B17:N17"/>
    <mergeCell ref="P17:AB17"/>
    <mergeCell ref="AC17:AD17"/>
    <mergeCell ref="AF17:AG17"/>
    <mergeCell ref="B18:N18"/>
    <mergeCell ref="P18:AB18"/>
    <mergeCell ref="AC18:AD18"/>
    <mergeCell ref="AF18:AG18"/>
    <mergeCell ref="AA28:AC28"/>
    <mergeCell ref="B24:AC24"/>
    <mergeCell ref="B25:Q25"/>
    <mergeCell ref="R25:U25"/>
    <mergeCell ref="V25:Z25"/>
    <mergeCell ref="AA25:AC25"/>
    <mergeCell ref="B26:Q26"/>
    <mergeCell ref="R26:U26"/>
    <mergeCell ref="V26:W26"/>
    <mergeCell ref="Y26:Z26"/>
    <mergeCell ref="AA26:AC26"/>
    <mergeCell ref="B33:V33"/>
    <mergeCell ref="B34:V34"/>
    <mergeCell ref="B35:V35"/>
    <mergeCell ref="C13:R13"/>
    <mergeCell ref="B19:N19"/>
    <mergeCell ref="P19:AB19"/>
    <mergeCell ref="B21:N21"/>
    <mergeCell ref="P21:AB21"/>
    <mergeCell ref="B27:Q27"/>
    <mergeCell ref="R27:U27"/>
    <mergeCell ref="V27:W27"/>
    <mergeCell ref="Y27:Z27"/>
    <mergeCell ref="AA27:AC27"/>
    <mergeCell ref="B28:Q28"/>
    <mergeCell ref="R28:U28"/>
    <mergeCell ref="V28:W28"/>
    <mergeCell ref="AC21:AD21"/>
    <mergeCell ref="AF21:AG21"/>
    <mergeCell ref="U13:AE13"/>
    <mergeCell ref="AF13:AJ13"/>
    <mergeCell ref="B29:Q29"/>
    <mergeCell ref="R29:U29"/>
    <mergeCell ref="V29:W29"/>
    <mergeCell ref="Y29:Z29"/>
    <mergeCell ref="AA29:AC29"/>
    <mergeCell ref="AC19:AD19"/>
    <mergeCell ref="AF19:AG19"/>
    <mergeCell ref="B20:N20"/>
    <mergeCell ref="P20:AB20"/>
    <mergeCell ref="AC20:AD20"/>
    <mergeCell ref="AF20:AG20"/>
    <mergeCell ref="Y28:Z28"/>
  </mergeCells>
  <printOptions horizontalCentered="1" verticalCentered="1"/>
  <pageMargins left="0.51181102362204722" right="0.51181102362204722" top="0.59055118110236227" bottom="0.98425196850393704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Anleitung</vt:lpstr>
      <vt:lpstr>5od.6 Teams</vt:lpstr>
      <vt:lpstr>4 Teams</vt:lpstr>
      <vt:lpstr>'4 Teams'!Druckbereich</vt:lpstr>
      <vt:lpstr>'5od.6 Teams'!Druckbereich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Wittfoth, Jan</dc:creator>
  <cp:lastModifiedBy>Weißenborn, Andreas</cp:lastModifiedBy>
  <cp:lastPrinted>2023-11-20T20:12:13Z</cp:lastPrinted>
  <dcterms:created xsi:type="dcterms:W3CDTF">2023-11-09T10:01:13Z</dcterms:created>
  <dcterms:modified xsi:type="dcterms:W3CDTF">2023-12-11T15:33:33Z</dcterms:modified>
</cp:coreProperties>
</file>